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f\Documents\_Jeff\flow\"/>
    </mc:Choice>
  </mc:AlternateContent>
  <xr:revisionPtr revIDLastSave="0" documentId="13_ncr:1_{C82E3F25-57CD-4995-A14E-53D29CF84409}" xr6:coauthVersionLast="47" xr6:coauthVersionMax="47" xr10:uidLastSave="{00000000-0000-0000-0000-000000000000}"/>
  <bookViews>
    <workbookView xWindow="-120" yWindow="-120" windowWidth="19440" windowHeight="11520" firstSheet="2" activeTab="2" xr2:uid="{D6904C46-FDD9-4837-B551-99C7A45B8721}"/>
  </bookViews>
  <sheets>
    <sheet name="Flow" sheetId="10" r:id="rId1"/>
    <sheet name="Cv" sheetId="8" r:id="rId2"/>
    <sheet name="Cv 2" sheetId="11" r:id="rId3"/>
    <sheet name="turn 1" sheetId="14" r:id="rId4"/>
    <sheet name="turn 2" sheetId="15" r:id="rId5"/>
    <sheet name="turn" sheetId="1" r:id="rId6"/>
    <sheet name="Ce" sheetId="9" r:id="rId7"/>
    <sheet name="Cp" sheetId="12" r:id="rId8"/>
    <sheet name="Sheet4" sheetId="4" r:id="rId9"/>
    <sheet name="Sheet5" sheetId="5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1" l="1"/>
  <c r="D13" i="1"/>
  <c r="D12" i="1"/>
  <c r="D11" i="1"/>
  <c r="D10" i="1"/>
  <c r="D9" i="1"/>
  <c r="D8" i="1"/>
  <c r="D7" i="1"/>
  <c r="D6" i="1"/>
  <c r="D5" i="1"/>
  <c r="D4" i="1"/>
  <c r="D3" i="1"/>
  <c r="C17" i="14"/>
  <c r="D17" i="14" s="1"/>
  <c r="D16" i="14"/>
  <c r="D14" i="14"/>
  <c r="B14" i="14"/>
  <c r="E14" i="14" s="1"/>
  <c r="D13" i="14"/>
  <c r="B13" i="14"/>
  <c r="E13" i="14" s="1"/>
  <c r="E12" i="14"/>
  <c r="D12" i="14"/>
  <c r="B12" i="14"/>
  <c r="D11" i="14"/>
  <c r="B11" i="14"/>
  <c r="E11" i="14" s="1"/>
  <c r="E10" i="14"/>
  <c r="D10" i="14"/>
  <c r="B10" i="14"/>
  <c r="D9" i="14"/>
  <c r="B9" i="14"/>
  <c r="E9" i="14" s="1"/>
  <c r="E8" i="14"/>
  <c r="D8" i="14"/>
  <c r="B8" i="14"/>
  <c r="D7" i="14"/>
  <c r="B7" i="14"/>
  <c r="E7" i="14" s="1"/>
  <c r="E6" i="14"/>
  <c r="D6" i="14"/>
  <c r="B6" i="14"/>
  <c r="D5" i="14"/>
  <c r="B4" i="14"/>
  <c r="E4" i="14" s="1"/>
  <c r="E3" i="14"/>
  <c r="G13" i="8"/>
  <c r="I13" i="8" s="1"/>
  <c r="C4" i="11"/>
  <c r="B5" i="4" l="1"/>
  <c r="D22" i="8"/>
  <c r="D21" i="8"/>
  <c r="D20" i="8"/>
  <c r="D19" i="8"/>
  <c r="D18" i="8"/>
  <c r="D17" i="8"/>
  <c r="D16" i="8"/>
  <c r="D15" i="8"/>
  <c r="C22" i="8"/>
  <c r="G22" i="8" s="1"/>
  <c r="I22" i="8" s="1"/>
  <c r="C21" i="8"/>
  <c r="G21" i="8" s="1"/>
  <c r="C20" i="8"/>
  <c r="G20" i="8" s="1"/>
  <c r="C19" i="8"/>
  <c r="G19" i="8" s="1"/>
  <c r="C18" i="8"/>
  <c r="G18" i="8" s="1"/>
  <c r="C17" i="8"/>
  <c r="G17" i="8" s="1"/>
  <c r="I17" i="8" s="1"/>
  <c r="C16" i="8"/>
  <c r="G16" i="8" s="1"/>
  <c r="I16" i="8" s="1"/>
  <c r="C15" i="8"/>
  <c r="G15" i="8" s="1"/>
  <c r="I15" i="8" s="1"/>
  <c r="H15" i="8" l="1"/>
  <c r="H22" i="8"/>
  <c r="I19" i="8"/>
  <c r="H19" i="8"/>
  <c r="I21" i="8"/>
  <c r="H21" i="8"/>
  <c r="I18" i="8"/>
  <c r="H18" i="8"/>
  <c r="I20" i="8"/>
  <c r="H20" i="8"/>
  <c r="H16" i="8"/>
  <c r="H17" i="8"/>
  <c r="B7" i="4" l="1"/>
  <c r="B1" i="4" s="1"/>
</calcChain>
</file>

<file path=xl/sharedStrings.xml><?xml version="1.0" encoding="utf-8"?>
<sst xmlns="http://schemas.openxmlformats.org/spreadsheetml/2006/main" count="116" uniqueCount="96">
  <si>
    <t>cm Bot</t>
  </si>
  <si>
    <t>Flow b</t>
  </si>
  <si>
    <t>b</t>
  </si>
  <si>
    <t>m</t>
  </si>
  <si>
    <t>Turn</t>
  </si>
  <si>
    <t>Flow</t>
  </si>
  <si>
    <t>Head</t>
  </si>
  <si>
    <t>Head 0</t>
  </si>
  <si>
    <t>Flow 0</t>
  </si>
  <si>
    <t>r</t>
  </si>
  <si>
    <t>pipe size</t>
  </si>
  <si>
    <t xml:space="preserve">Minimum flow </t>
  </si>
  <si>
    <t>1ft presure drop</t>
  </si>
  <si>
    <t xml:space="preserve">50% open </t>
  </si>
  <si>
    <t>open</t>
  </si>
  <si>
    <t>Cv Fully</t>
  </si>
  <si>
    <t>inches</t>
  </si>
  <si>
    <t>Model CBV</t>
  </si>
  <si>
    <t>GPM</t>
  </si>
  <si>
    <t>Standard Error</t>
  </si>
  <si>
    <t>Intercept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</si>
  <si>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</si>
  <si>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</si>
  <si>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</si>
  <si>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</si>
  <si>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</si>
  <si>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</si>
  <si>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</si>
  <si>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</si>
  <si>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CBV^2</t>
  </si>
  <si>
    <t>ln(CV)</t>
  </si>
  <si>
    <t>CBV</t>
  </si>
  <si>
    <t>X Variable 2</t>
  </si>
  <si>
    <t>Computing the Flow Rate: US GPM</t>
  </si>
  <si>
    <t>flowRate = Cv*sqrt(dP/d) * Cturns * Ce * Cp</t>
  </si>
  <si>
    <t>Cv:</t>
  </si>
  <si>
    <t>Some strange function of CBV</t>
  </si>
  <si>
    <t>CBV:</t>
  </si>
  <si>
    <t>Pipe size (inches)</t>
  </si>
  <si>
    <t>dp:</t>
  </si>
  <si>
    <t>Differential Pressure (psi)</t>
  </si>
  <si>
    <t>Or in (ft) by multiplying by 2.31</t>
  </si>
  <si>
    <t>d:</t>
  </si>
  <si>
    <t>Density of water at 60F (16C) is 1</t>
  </si>
  <si>
    <t>or (LB/Ft^3) by multiplying by 62.4</t>
  </si>
  <si>
    <t>Should we bring in temperurature?</t>
  </si>
  <si>
    <t>Ce:</t>
  </si>
  <si>
    <t>Constant adjustment for Ethylene. Strange function of E% and temp</t>
  </si>
  <si>
    <t>Cp:</t>
  </si>
  <si>
    <t>Constant adjustment for Propylene. Strange function of P% and temp</t>
  </si>
  <si>
    <t>E%:</t>
  </si>
  <si>
    <t>P%:</t>
  </si>
  <si>
    <t>% Ethylene</t>
  </si>
  <si>
    <t>% Proplene</t>
  </si>
  <si>
    <t>Columns A=CBV and D=Cv are copied from the chart</t>
  </si>
  <si>
    <t>Cv</t>
  </si>
  <si>
    <t>ln(Cv)</t>
  </si>
  <si>
    <t>Cv is too large. Hence, column C=ln(Cv) makes it smaller. We will learn this.</t>
  </si>
  <si>
    <t>The function ln(Cv) = f( CBV ) is almost linear, but not quite</t>
  </si>
  <si>
    <t>Hence, I computed column B = CBV^2</t>
  </si>
  <si>
    <t>Then I did regression to learn ln(Cv) = b + c1 CBV + c2 CBV^2</t>
  </si>
  <si>
    <t xml:space="preserve">Column F = ln(Cv) gives the approximate values. </t>
  </si>
  <si>
    <t>Column G says that each is 2% accorate. Is that good enough?</t>
  </si>
  <si>
    <t>Column H is the approximate Cv</t>
  </si>
  <si>
    <t xml:space="preserve">     See plot below</t>
  </si>
  <si>
    <t>Let's try to compute Cv when CBV size is 2 inchs.</t>
  </si>
  <si>
    <t>dp (ft)</t>
  </si>
  <si>
    <t>dp (pst)</t>
  </si>
  <si>
    <t>flow</t>
  </si>
  <si>
    <t xml:space="preserve">  plugging this in to the ap gives the right answer</t>
  </si>
  <si>
    <t>Our Cv</t>
  </si>
  <si>
    <t xml:space="preserve">  So it is not so close</t>
  </si>
  <si>
    <t>Approx</t>
  </si>
  <si>
    <t>%p / C</t>
  </si>
  <si>
    <t>C&lt;=21</t>
  </si>
  <si>
    <t>C&gt;=21</t>
  </si>
  <si>
    <t>y = y1 + (y2-y1)/(x2-x1) * (x-x1)</t>
  </si>
  <si>
    <t>0.97 + (0.98-0.97)/(21-4.5) * (C-4.5)</t>
  </si>
  <si>
    <t>0.98 + (1-0.98)/(82-21) * (C-21)</t>
  </si>
  <si>
    <t>Cp0 = Cp(%p=0) =</t>
  </si>
  <si>
    <t>Cp50 = Cp(%p=50) =</t>
  </si>
  <si>
    <t>Cp = Cp0 + (Cp50-Cp0)/50 * %p</t>
  </si>
  <si>
    <t>Ce0 = Ce(%e=0) =</t>
  </si>
  <si>
    <t>%e / C</t>
  </si>
  <si>
    <t>Ce = Ce0 + (Ce50-Ce0)/50 * %e</t>
  </si>
  <si>
    <t>1.0 + (1.01-1.0)/(82-21) * (C-21)</t>
  </si>
  <si>
    <t>0.96 + (0.98-0.96)/(82-21) * (C-21)</t>
  </si>
  <si>
    <t>Ce50 = Ce(%e=50) =</t>
  </si>
  <si>
    <t>The right most line is for 5 turns, i.e. 100% open.</t>
  </si>
  <si>
    <t>The left most line is for 0.5 turns, i.e. 0.5/5 = 10% open.</t>
  </si>
  <si>
    <t>When head, ie differential pressure, is 0.1, ie bottom</t>
  </si>
  <si>
    <t>When head, ie differential pressure, is 300, i.e. top</t>
  </si>
  <si>
    <t>Flow decreases from 300 to 50, ie decreases by a factor of ~1/6. Set Cturn=1/6.</t>
  </si>
  <si>
    <t>This argues that we multiply Flow by Cturn.</t>
  </si>
  <si>
    <t>Flow decreases from 6 to 0.9, ie decreases by a factor of ~1/6. Set Cturn=1/6.</t>
  </si>
  <si>
    <t xml:space="preserve">  For pipe size (2in), set Cv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</si>
</sst>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Cv!$C$29</c:f>
              <c:strCache>
                <c:ptCount val="1"/>
                <c:pt idx="0">
                  <c:v>ln(CV)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Cv!$B$30:$B$37</c:f>
              <c:numCache>
                <c:formatCode>General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  <c:pt idx="7">
                  <c:v>12</c:v>
                </c:pt>
              </c:numCache>
            </c:numRef>
          </c:xVal>
          <c:yVal>
            <c:numRef>
              <c:f>Cv!$C$30:$C$37</c:f>
              <c:numCache>
                <c:formatCode>General</c:formatCode>
                <c:ptCount val="8"/>
                <c:pt idx="0">
                  <c:v>4.2341065045972597</c:v>
                </c:pt>
                <c:pt idx="1">
                  <c:v>4.5747109785033828</c:v>
                </c:pt>
                <c:pt idx="2">
                  <c:v>5.5412635451584258</c:v>
                </c:pt>
                <c:pt idx="3">
                  <c:v>5.780743515792329</c:v>
                </c:pt>
                <c:pt idx="4">
                  <c:v>6.1070228877422545</c:v>
                </c:pt>
                <c:pt idx="5">
                  <c:v>7.0273145140397766</c:v>
                </c:pt>
                <c:pt idx="6">
                  <c:v>7.6255950721324535</c:v>
                </c:pt>
                <c:pt idx="7">
                  <c:v>8.0503844530670214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A0-4DD7-B493-708C15EFB635}"/>
            </c:ext>
          </c:extLst>
        </c:ser>
        <c:ser>
          <c:idx val="1"/>
          <c:order val="1"/>
          <c:tx>
            <c:strRef>
              <c:f>Cv!$D$29</c:f>
              <c:strCache>
                <c:ptCount val="1"/>
                <c:pt idx="0">
                  <c:v>ln(CV)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Cv!$B$30:$B$37</c:f>
              <c:numCache>
                <c:formatCode>General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  <c:pt idx="7">
                  <c:v>12</c:v>
                </c:pt>
              </c:numCache>
            </c:numRef>
          </c:xVal>
          <c:yVal>
            <c:numRef>
              <c:f>Cv!$D$30:$D$37</c:f>
              <c:numCache>
                <c:formatCode>General</c:formatCode>
                <c:ptCount val="8"/>
                <c:pt idx="0">
                  <c:v>4.335216497077556</c:v>
                </c:pt>
                <c:pt idx="1">
                  <c:v>4.6476555619453608</c:v>
                </c:pt>
                <c:pt idx="2">
                  <c:v>5.2330867865095447</c:v>
                </c:pt>
                <c:pt idx="3">
                  <c:v>5.7659221375118239</c:v>
                </c:pt>
                <c:pt idx="4">
                  <c:v>6.2461616149522019</c:v>
                </c:pt>
                <c:pt idx="5">
                  <c:v>7.0488529491472462</c:v>
                </c:pt>
                <c:pt idx="6">
                  <c:v>7.6411607890946787</c:v>
                </c:pt>
                <c:pt idx="7">
                  <c:v>8.0230851347944991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A0-4DD7-B493-708C15EFB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707568"/>
        <c:axId val="604804384"/>
      </c:scatterChart>
      <c:valAx>
        <c:axId val="603707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804384"/>
        <c:crosses val="autoZero"/>
        <c:crossBetween val="midCat"/>
      </c:valAx>
      <c:valAx>
        <c:axId val="60480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707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turn!$B$3:$B$13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turn!$C$3:$C$13</c:f>
              <c:numCache>
                <c:formatCode>General</c:formatCode>
                <c:ptCount val="11"/>
                <c:pt idx="0">
                  <c:v>0.9</c:v>
                </c:pt>
                <c:pt idx="1">
                  <c:v>0.9</c:v>
                </c:pt>
                <c:pt idx="2">
                  <c:v>1.2625347464524503</c:v>
                </c:pt>
                <c:pt idx="3">
                  <c:v>1.9239413532932832</c:v>
                </c:pt>
                <c:pt idx="4">
                  <c:v>2.7237593801987838</c:v>
                </c:pt>
                <c:pt idx="5">
                  <c:v>3.4108269065232109</c:v>
                </c:pt>
                <c:pt idx="6">
                  <c:v>4.1000450848387882</c:v>
                </c:pt>
                <c:pt idx="7">
                  <c:v>4.6352653455031305</c:v>
                </c:pt>
                <c:pt idx="8">
                  <c:v>5.0924547167301126</c:v>
                </c:pt>
                <c:pt idx="9">
                  <c:v>5.4591189547128565</c:v>
                </c:pt>
                <c:pt idx="10">
                  <c:v>5.80450970605298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61-4721-B94C-7C5BE14AA092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turn!$B$3:$B$13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turn!$D$3:$D$12</c:f>
              <c:numCache>
                <c:formatCode>General</c:formatCode>
                <c:ptCount val="10"/>
                <c:pt idx="0">
                  <c:v>0</c:v>
                </c:pt>
                <c:pt idx="1">
                  <c:v>0.57999999999999996</c:v>
                </c:pt>
                <c:pt idx="2">
                  <c:v>1.1599999999999999</c:v>
                </c:pt>
                <c:pt idx="3">
                  <c:v>1.7399999999999998</c:v>
                </c:pt>
                <c:pt idx="4">
                  <c:v>2.3199999999999998</c:v>
                </c:pt>
                <c:pt idx="5">
                  <c:v>2.9</c:v>
                </c:pt>
                <c:pt idx="6">
                  <c:v>3.4799999999999995</c:v>
                </c:pt>
                <c:pt idx="7">
                  <c:v>4.0599999999999996</c:v>
                </c:pt>
                <c:pt idx="8">
                  <c:v>4.6399999999999997</c:v>
                </c:pt>
                <c:pt idx="9">
                  <c:v>5.22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61-4721-B94C-7C5BE14AA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012528"/>
        <c:axId val="428019088"/>
      </c:scatterChart>
      <c:valAx>
        <c:axId val="428012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019088"/>
        <c:crosses val="autoZero"/>
        <c:crossBetween val="midCat"/>
      </c:valAx>
      <c:valAx>
        <c:axId val="42801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012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turn!$B$3:$B$13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turn!$C$3:$C$13</c:f>
              <c:numCache>
                <c:formatCode>General</c:formatCode>
                <c:ptCount val="11"/>
                <c:pt idx="0">
                  <c:v>0.9</c:v>
                </c:pt>
                <c:pt idx="1">
                  <c:v>0.9</c:v>
                </c:pt>
                <c:pt idx="2">
                  <c:v>1.2625347464524503</c:v>
                </c:pt>
                <c:pt idx="3">
                  <c:v>1.9239413532932832</c:v>
                </c:pt>
                <c:pt idx="4">
                  <c:v>2.7237593801987838</c:v>
                </c:pt>
                <c:pt idx="5">
                  <c:v>3.4108269065232109</c:v>
                </c:pt>
                <c:pt idx="6">
                  <c:v>4.1000450848387882</c:v>
                </c:pt>
                <c:pt idx="7">
                  <c:v>4.6352653455031305</c:v>
                </c:pt>
                <c:pt idx="8">
                  <c:v>5.0924547167301126</c:v>
                </c:pt>
                <c:pt idx="9">
                  <c:v>5.4591189547128565</c:v>
                </c:pt>
                <c:pt idx="10">
                  <c:v>5.80450970605298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6F-453F-9726-DEE48B630E56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turn!$B$3:$B$13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turn!$D$3:$D$13</c:f>
              <c:numCache>
                <c:formatCode>General</c:formatCode>
                <c:ptCount val="11"/>
                <c:pt idx="0">
                  <c:v>0</c:v>
                </c:pt>
                <c:pt idx="1">
                  <c:v>0.57999999999999996</c:v>
                </c:pt>
                <c:pt idx="2">
                  <c:v>1.1599999999999999</c:v>
                </c:pt>
                <c:pt idx="3">
                  <c:v>1.7399999999999998</c:v>
                </c:pt>
                <c:pt idx="4">
                  <c:v>2.3199999999999998</c:v>
                </c:pt>
                <c:pt idx="5">
                  <c:v>2.9</c:v>
                </c:pt>
                <c:pt idx="6">
                  <c:v>3.4799999999999995</c:v>
                </c:pt>
                <c:pt idx="7">
                  <c:v>4.0599999999999996</c:v>
                </c:pt>
                <c:pt idx="8">
                  <c:v>4.6399999999999997</c:v>
                </c:pt>
                <c:pt idx="9">
                  <c:v>5.22</c:v>
                </c:pt>
                <c:pt idx="10">
                  <c:v>5.8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6F-453F-9726-DEE48B630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939624"/>
        <c:axId val="417937656"/>
      </c:scatterChart>
      <c:valAx>
        <c:axId val="417939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937656"/>
        <c:crosses val="autoZero"/>
        <c:crossBetween val="midCat"/>
      </c:valAx>
      <c:valAx>
        <c:axId val="41793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939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Ce!$A$2:$A$7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</c:numCache>
            </c:numRef>
          </c:xVal>
          <c:yVal>
            <c:numRef>
              <c:f>Ce!$B$2:$B$7</c:f>
              <c:numCache>
                <c:formatCode>General</c:formatCode>
                <c:ptCount val="6"/>
                <c:pt idx="0">
                  <c:v>1</c:v>
                </c:pt>
                <c:pt idx="1">
                  <c:v>0.99</c:v>
                </c:pt>
                <c:pt idx="2">
                  <c:v>0.99</c:v>
                </c:pt>
                <c:pt idx="3">
                  <c:v>0.98</c:v>
                </c:pt>
                <c:pt idx="4">
                  <c:v>0.97</c:v>
                </c:pt>
                <c:pt idx="5">
                  <c:v>0.96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E2-4D08-9271-44FDF0B1D10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Ce!$A$2:$A$7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</c:numCache>
            </c:numRef>
          </c:xVal>
          <c:yVal>
            <c:numRef>
              <c:f>Ce!$C$2:$C$7</c:f>
              <c:numCache>
                <c:formatCode>General</c:formatCode>
                <c:ptCount val="6"/>
                <c:pt idx="0">
                  <c:v>1</c:v>
                </c:pt>
                <c:pt idx="1">
                  <c:v>0.99</c:v>
                </c:pt>
                <c:pt idx="2">
                  <c:v>0.99</c:v>
                </c:pt>
                <c:pt idx="3">
                  <c:v>0.98</c:v>
                </c:pt>
                <c:pt idx="4">
                  <c:v>0.97</c:v>
                </c:pt>
                <c:pt idx="5">
                  <c:v>0.96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E2-4D08-9271-44FDF0B1D108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Ce!$A$2:$A$7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</c:numCache>
            </c:numRef>
          </c:xVal>
          <c:yVal>
            <c:numRef>
              <c:f>Ce!$D$2:$D$7</c:f>
              <c:numCache>
                <c:formatCode>General</c:formatCode>
                <c:ptCount val="6"/>
                <c:pt idx="0">
                  <c:v>1.01</c:v>
                </c:pt>
                <c:pt idx="1">
                  <c:v>1.01</c:v>
                </c:pt>
                <c:pt idx="2">
                  <c:v>1</c:v>
                </c:pt>
                <c:pt idx="3">
                  <c:v>1</c:v>
                </c:pt>
                <c:pt idx="4">
                  <c:v>0.98</c:v>
                </c:pt>
                <c:pt idx="5">
                  <c:v>0.97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E2-4D08-9271-44FDF0B1D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322776"/>
        <c:axId val="418323104"/>
      </c:scatterChart>
      <c:valAx>
        <c:axId val="418322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323104"/>
        <c:crosses val="autoZero"/>
        <c:crossBetween val="midCat"/>
      </c:valAx>
      <c:valAx>
        <c:axId val="41832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322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Cp!$A$2:$A$7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</c:numCache>
            </c:numRef>
          </c:xVal>
          <c:yVal>
            <c:numRef>
              <c:f>Cp!$B$2:$B$7</c:f>
              <c:numCache>
                <c:formatCode>General</c:formatCode>
                <c:ptCount val="6"/>
                <c:pt idx="0">
                  <c:v>1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0.98</c:v>
                </c:pt>
                <c:pt idx="5">
                  <c:v>0.97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6F-4FB1-A4D5-63A41619F089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Cp!$A$2:$A$7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</c:numCache>
            </c:numRef>
          </c:xVal>
          <c:yVal>
            <c:numRef>
              <c:f>Cp!$C$2:$C$7</c:f>
              <c:numCache>
                <c:formatCode>General</c:formatCode>
                <c:ptCount val="6"/>
                <c:pt idx="0">
                  <c:v>1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0.98</c:v>
                </c:pt>
                <c:pt idx="5">
                  <c:v>0.98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6F-4FB1-A4D5-63A41619F089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Cp!$A$2:$A$7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</c:numCache>
            </c:numRef>
          </c:xVal>
          <c:yVal>
            <c:numRef>
              <c:f>Cp!$D$2:$D$7</c:f>
              <c:numCache>
                <c:formatCode>General</c:formatCode>
                <c:ptCount val="6"/>
                <c:pt idx="0">
                  <c:v>1.01</c:v>
                </c:pt>
                <c:pt idx="1">
                  <c:v>1.01</c:v>
                </c:pt>
                <c:pt idx="2">
                  <c:v>1.01</c:v>
                </c:pt>
                <c:pt idx="3">
                  <c:v>1.01</c:v>
                </c:pt>
                <c:pt idx="4">
                  <c:v>1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6F-4FB1-A4D5-63A41619F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313304"/>
        <c:axId val="596311992"/>
      </c:scatterChart>
      <c:valAx>
        <c:axId val="596313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311992"/>
        <c:crosses val="autoZero"/>
        <c:crossBetween val="midCat"/>
      </c:valAx>
      <c:valAx>
        <c:axId val="596311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313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593271</xdr:colOff>
      <xdr:row>1</xdr:row>
      <xdr:rowOff>31976</xdr:rowOff>
    </xdr:from>
    <xdr:to>
      <xdr:col>19</xdr:col>
      <xdr:colOff>285749</xdr:colOff>
      <xdr:row>15</xdr:row>
      <xdr:rowOff>108176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1DDF0C6-C2FD-9266-646C-478652F72C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260937</xdr:colOff>
      <xdr:row>2</xdr:row>
      <xdr:rowOff>114460</xdr:rowOff>
    </xdr:from>
    <xdr:to>
      <xdr:col>11</xdr:col>
      <xdr:colOff>412967</xdr:colOff>
      <xdr:row>12</xdr:row>
      <xdr:rowOff>76621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E85B30-D32E-4A52-65D4-B733858CF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9508" y="304960"/>
          <a:ext cx="1376673" cy="18671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1</xdr:row>
      <xdr:rowOff>57151</xdr:rowOff>
    </xdr:from>
    <xdr:to>
      <xdr:col>11</xdr:col>
      <xdr:colOff>471</xdr:colOff>
      <xdr:row>6</xdr:row>
      <xdr:rowOff>127657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520331-6D91-1F94-D94D-C711DC285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1975" y="57151"/>
          <a:ext cx="1724496" cy="10230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6</xdr:row>
      <xdr:rowOff>61912</xdr:rowOff>
    </xdr:from>
    <xdr:to>
      <xdr:col>12</xdr:col>
      <xdr:colOff>581025</xdr:colOff>
      <xdr:row>20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BD6419-6E5C-491D-89B2-C42A81DB1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8</xdr:row>
      <xdr:rowOff>133350</xdr:rowOff>
    </xdr:from>
    <xdr:to>
      <xdr:col>9</xdr:col>
      <xdr:colOff>9525</xdr:colOff>
      <xdr:row>23</xdr:row>
      <xdr:rowOff>182622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418CC6-1600-5A48-647C-230EB79AD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657350"/>
          <a:ext cx="4867275" cy="29067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80962</xdr:rowOff>
    </xdr:from>
    <xdr:to>
      <xdr:col>12</xdr:col>
      <xdr:colOff>57150</xdr:colOff>
      <xdr:row>14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D9EE15-8B83-352F-431D-B368B7B527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7</xdr:row>
      <xdr:rowOff>104775</xdr:rowOff>
    </xdr:from>
    <xdr:to>
      <xdr:col>3</xdr:col>
      <xdr:colOff>361950</xdr:colOff>
      <xdr:row>16</xdr:row>
      <xdr:rowOff>154255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6129899-F066-4D06-9FAC-AAD169753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438275"/>
          <a:ext cx="1876425" cy="1763980"/>
        </a:xfrm>
        <a:prstGeom prst="rect">
          <a:avLst/>
        </a:prstGeom>
      </xdr:spPr>
    </xdr:pic>
    <xdr:clientData/>
  </xdr:twoCellAnchor>
  <xdr:twoCellAnchor>
    <xdr:from>
      <xdr:col>4</xdr:col>
      <xdr:colOff>238125</xdr:colOff>
      <xdr:row>1</xdr:row>
      <xdr:rowOff>4762</xdr:rowOff>
    </xdr:from>
    <xdr:to>
      <xdr:col>11</xdr:col>
      <xdr:colOff>542925</xdr:colOff>
      <xdr:row>15</xdr:row>
      <xdr:rowOff>80962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0F879E0-6E44-3A1A-265D-B2A119FA58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4</xdr:row>
      <xdr:rowOff>152400</xdr:rowOff>
    </xdr:from>
    <xdr:to>
      <xdr:col>10</xdr:col>
      <xdr:colOff>266700</xdr:colOff>
      <xdr:row>9</xdr:row>
      <xdr:rowOff>142875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53EBE8AD-AA3E-7BEE-DAF1-C50D824B4101}"/>
            </a:ext>
          </a:extLst>
        </xdr:cNvPr>
        <xdr:cNvCxnSpPr/>
      </xdr:nvCxnSpPr>
      <xdr:spPr bwMode="auto">
        <a:xfrm>
          <a:off x="3067050" y="914400"/>
          <a:ext cx="3295650" cy="942975"/>
        </a:xfrm>
        <a:prstGeom prst="line">
          <a:avLst/>
        </a:prstGeom>
        <a:noFill/>
        <a:ln w="381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9525</xdr:colOff>
      <xdr:row>6</xdr:row>
      <xdr:rowOff>19050</xdr:rowOff>
    </xdr:from>
    <xdr:to>
      <xdr:col>10</xdr:col>
      <xdr:colOff>257175</xdr:colOff>
      <xdr:row>11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A661E6A0-722E-9A11-D447-84572CA71BE0}"/>
            </a:ext>
          </a:extLst>
        </xdr:cNvPr>
        <xdr:cNvCxnSpPr/>
      </xdr:nvCxnSpPr>
      <xdr:spPr bwMode="auto">
        <a:xfrm>
          <a:off x="3057525" y="1162050"/>
          <a:ext cx="3295650" cy="942975"/>
        </a:xfrm>
        <a:prstGeom prst="line">
          <a:avLst/>
        </a:prstGeom>
        <a:noFill/>
        <a:ln w="381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0</xdr:row>
      <xdr:rowOff>157162</xdr:rowOff>
    </xdr:from>
    <xdr:to>
      <xdr:col>11</xdr:col>
      <xdr:colOff>447675</xdr:colOff>
      <xdr:row>15</xdr:row>
      <xdr:rowOff>42862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A055897-0451-3942-5207-D1F5E4FBFC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314325</xdr:colOff>
      <xdr:row>7</xdr:row>
      <xdr:rowOff>104775</xdr:rowOff>
    </xdr:from>
    <xdr:to>
      <xdr:col>3</xdr:col>
      <xdr:colOff>361950</xdr:colOff>
      <xdr:row>16</xdr:row>
      <xdr:rowOff>154255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1D3DF8-7226-4F46-957A-30B86CC32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" y="1438275"/>
          <a:ext cx="1876425" cy="1763980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0.09236</cdr:x>
      <cdr:y>0.22917</cdr:y>
    </cdr:from>
    <cdr:to>
      <cdr:x>0.80625</cdr:x>
      <cdr:y>0.35243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1567D59D-8C04-0DD4-CD5A-99FAA6197DAD}"/>
            </a:ext>
          </a:extLst>
        </cdr:cNvPr>
        <cdr:cNvCxnSpPr/>
      </cdr:nvCxnSpPr>
      <cdr:spPr bwMode="auto">
        <a:xfrm xmlns:a="http://schemas.openxmlformats.org/drawingml/2006/main">
          <a:off x="422275" y="628650"/>
          <a:ext cx="3263900" cy="33813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81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0.09861</cdr:x>
      <cdr:y>0.35417</cdr:y>
    </cdr:from>
    <cdr:to>
      <cdr:x>0.81458</cdr:x>
      <cdr:y>0.59549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34DC265B-6C57-8A8B-D8FC-A86C33E0F609}"/>
            </a:ext>
          </a:extLst>
        </cdr:cNvPr>
        <cdr:cNvCxnSpPr/>
      </cdr:nvCxnSpPr>
      <cdr:spPr bwMode="auto">
        <a:xfrm xmlns:a="http://schemas.openxmlformats.org/drawingml/2006/main">
          <a:off x="450850" y="971550"/>
          <a:ext cx="3273425" cy="66198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81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0.09236</cdr:x>
      <cdr:y>0.35764</cdr:y>
    </cdr:from>
    <cdr:to>
      <cdr:x>0.8125</cdr:x>
      <cdr:y>0.72743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7419C736-F3C3-68FB-1A87-E4A28955F96A}"/>
            </a:ext>
          </a:extLst>
        </cdr:cNvPr>
        <cdr:cNvCxnSpPr/>
      </cdr:nvCxnSpPr>
      <cdr:spPr bwMode="auto">
        <a:xfrm xmlns:a="http://schemas.openxmlformats.org/drawingml/2006/main">
          <a:off x="422275" y="981075"/>
          <a:ext cx="3292475" cy="10144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81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C2E03-60D8-47F6-A7E4-CCCDC680A2F0}">
  <dimension ref="A1:C13"/>
  <sheetViews>
    <sheetView workbookViewId="0">
      <selection activeCell="H18" sqref="H18"/>
    </sheetView>
  </sheetViews>
  <sheetFormatPr defaultRowHeight="15" x14ac:dyDescent="0.25"/>
  <cols>
    <col min="1" max="1" width="7.42578125" customWidth="1"/>
  </cols>
  <sheetData>
    <row r="1" spans="1:3" x14ac:dyDescent="0.25">
      <c r="A1" t="s">
        <v>33</v>
      </c>
    </row>
    <row r="2" spans="1:3" x14ac:dyDescent="0.25">
      <c r="A2" t="s">
        <v>34</v>
      </c>
    </row>
    <row r="3" spans="1:3" x14ac:dyDescent="0.25">
      <c r="B3" t="s">
        <v>35</v>
      </c>
      <c r="C3" t="s">
        <v>36</v>
      </c>
    </row>
    <row r="4" spans="1:3" x14ac:dyDescent="0.25">
      <c r="B4" t="s">
        <v>37</v>
      </c>
      <c r="C4" t="s">
        <v>38</v>
      </c>
    </row>
    <row r="5" spans="1:3" x14ac:dyDescent="0.25">
      <c r="B5" t="s">
        <v>39</v>
      </c>
      <c r="C5" t="s">
        <v>40</v>
      </c>
    </row>
    <row r="6" spans="1:3" x14ac:dyDescent="0.25">
      <c r="C6" t="s">
        <v>41</v>
      </c>
    </row>
    <row r="7" spans="1:3" x14ac:dyDescent="0.25">
      <c r="B7" t="s">
        <v>42</v>
      </c>
      <c r="C7" t="s">
        <v>43</v>
      </c>
    </row>
    <row r="8" spans="1:3" x14ac:dyDescent="0.25">
      <c r="C8" t="s">
        <v>44</v>
      </c>
    </row>
    <row r="9" spans="1:3" x14ac:dyDescent="0.25">
      <c r="C9" t="s">
        <v>45</v>
      </c>
    </row>
    <row r="10" spans="1:3" x14ac:dyDescent="0.25">
      <c r="B10" t="s">
        <v>46</v>
      </c>
      <c r="C10" t="s">
        <v>47</v>
      </c>
    </row>
    <row r="11" spans="1:3" x14ac:dyDescent="0.25">
      <c r="B11" t="s">
        <v>48</v>
      </c>
      <c r="C11" t="s">
        <v>49</v>
      </c>
    </row>
    <row r="12" spans="1:3" x14ac:dyDescent="0.25">
      <c r="B12" t="s">
        <v>50</v>
      </c>
      <c r="C12" t="s">
        <v>52</v>
      </c>
    </row>
    <row r="13" spans="1:3" x14ac:dyDescent="0.25">
      <c r="B13" t="s">
        <v>51</v>
      </c>
      <c r="C13" t="s">
        <v>53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E7B99-4AB4-4AF6-84AB-84773E9D5C89}">
  <dimension ref="A1:C12"/>
  <sheetViews>
    <sheetView workbookViewId="0">
      <selection activeCell="F21" sqref="F21"/>
    </sheetView>
  </sheetViews>
  <sheetFormatPr defaultRowHeight="15" x14ac:dyDescent="0.25"/>
  <cols>
    <col min="2" max="2" width="13" customWidth="1"/>
  </cols>
  <sheetData>
    <row r="1" spans="1:3" x14ac:dyDescent="0.25">
      <c r="C1" t="s">
        <v>11</v>
      </c>
    </row>
    <row r="2" spans="1:3" x14ac:dyDescent="0.25">
      <c r="A2" t="s">
        <v>17</v>
      </c>
      <c r="C2" t="s">
        <v>12</v>
      </c>
    </row>
    <row r="3" spans="1:3" x14ac:dyDescent="0.25">
      <c r="A3" t="s">
        <v>10</v>
      </c>
      <c r="B3" t="s">
        <v>15</v>
      </c>
      <c r="C3" t="s">
        <v>13</v>
      </c>
    </row>
    <row r="4" spans="1:3" x14ac:dyDescent="0.25">
      <c r="A4" t="s">
        <v>16</v>
      </c>
      <c r="B4" t="s">
        <v>14</v>
      </c>
      <c r="C4" t="s">
        <v>18</v>
      </c>
    </row>
    <row r="5" spans="1:3" x14ac:dyDescent="0.25">
      <c r="A5">
        <v>2.5</v>
      </c>
      <c r="B5">
        <v>69</v>
      </c>
      <c r="C5">
        <v>18</v>
      </c>
    </row>
    <row r="6" spans="1:3" x14ac:dyDescent="0.25">
      <c r="A6">
        <v>3</v>
      </c>
      <c r="B6">
        <v>97</v>
      </c>
      <c r="C6">
        <v>19</v>
      </c>
    </row>
    <row r="7" spans="1:3" x14ac:dyDescent="0.25">
      <c r="A7">
        <v>4</v>
      </c>
      <c r="B7">
        <v>255</v>
      </c>
      <c r="C7">
        <v>46</v>
      </c>
    </row>
    <row r="8" spans="1:3" x14ac:dyDescent="0.25">
      <c r="A8">
        <v>5</v>
      </c>
      <c r="B8">
        <v>324</v>
      </c>
      <c r="C8">
        <v>60</v>
      </c>
    </row>
    <row r="9" spans="1:3" x14ac:dyDescent="0.25">
      <c r="A9">
        <v>6</v>
      </c>
      <c r="B9">
        <v>449</v>
      </c>
      <c r="C9">
        <v>100</v>
      </c>
    </row>
    <row r="10" spans="1:3" x14ac:dyDescent="0.25">
      <c r="A10">
        <v>8</v>
      </c>
      <c r="B10">
        <v>1127</v>
      </c>
      <c r="C10">
        <v>307</v>
      </c>
    </row>
    <row r="11" spans="1:3" x14ac:dyDescent="0.25">
      <c r="A11">
        <v>10</v>
      </c>
      <c r="B11">
        <v>2050</v>
      </c>
      <c r="C11">
        <v>559</v>
      </c>
    </row>
    <row r="12" spans="1:3" x14ac:dyDescent="0.25">
      <c r="A12">
        <v>12</v>
      </c>
      <c r="B12">
        <v>3135</v>
      </c>
      <c r="C12">
        <v>1532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15855-62EB-409C-A9B1-F4FBC4A82554}">
  <dimension ref="B2:K37"/>
  <sheetViews>
    <sheetView zoomScale="85" zoomScaleNormal="85" workbookViewId="0">
      <selection activeCell="P22" sqref="P22"/>
    </sheetView>
  </sheetViews>
  <sheetFormatPr defaultRowHeight="15" x14ac:dyDescent="0.25"/>
  <cols>
    <col min="1" max="1" width="4.7109375" customWidth="1"/>
  </cols>
  <sheetData>
    <row r="2" spans="2:9" x14ac:dyDescent="0.25">
      <c r="B2" t="s">
        <v>54</v>
      </c>
    </row>
    <row r="3" spans="2:9" x14ac:dyDescent="0.25">
      <c r="B3" t="s">
        <v>57</v>
      </c>
    </row>
    <row r="4" spans="2:9" x14ac:dyDescent="0.25">
      <c r="B4" t="s">
        <v>58</v>
      </c>
    </row>
    <row r="5" spans="2:9" x14ac:dyDescent="0.25">
      <c r="B5" t="s">
        <v>59</v>
      </c>
    </row>
    <row r="6" spans="2:9" x14ac:dyDescent="0.25">
      <c r="B6" t="s">
        <v>60</v>
      </c>
    </row>
    <row r="7" spans="2:9" x14ac:dyDescent="0.25">
      <c r="B7" t="s">
        <v>61</v>
      </c>
    </row>
    <row r="8" spans="2:9" x14ac:dyDescent="0.25">
      <c r="B8" t="s">
        <v>62</v>
      </c>
    </row>
    <row r="9" spans="2:9" x14ac:dyDescent="0.25">
      <c r="B9" t="s">
        <v>64</v>
      </c>
    </row>
    <row r="10" spans="2:9" x14ac:dyDescent="0.25">
      <c r="B10" t="s">
        <v>63</v>
      </c>
    </row>
    <row r="12" spans="2:9" x14ac:dyDescent="0.25">
      <c r="B12" t="s">
        <v>31</v>
      </c>
      <c r="C12" t="s">
        <v>29</v>
      </c>
      <c r="D12" t="s">
        <v>56</v>
      </c>
      <c r="E12" t="s">
        <v>55</v>
      </c>
      <c r="G12" t="s">
        <v>56</v>
      </c>
      <c r="I12" t="s">
        <v>55</v>
      </c>
    </row>
    <row r="13" spans="2:9" x14ac:dyDescent="0.25">
      <c r="B13">
        <v>2</v>
      </c>
      <c r="E13">
        <v>27.897901186810113</v>
      </c>
      <c r="G13">
        <f t="shared" ref="G13" si="0">C$25+C$26*B13+C$27*C13</f>
        <v>4.1148202109430807</v>
      </c>
      <c r="I13">
        <f>EXP(G13)</f>
        <v>61.241202774817623</v>
      </c>
    </row>
    <row r="15" spans="2:9" x14ac:dyDescent="0.25">
      <c r="B15">
        <v>2.5</v>
      </c>
      <c r="C15">
        <f t="shared" ref="C15:C22" si="1">B15^2</f>
        <v>6.25</v>
      </c>
      <c r="D15">
        <f>LN(E15)</f>
        <v>4.2341065045972597</v>
      </c>
      <c r="E15">
        <v>69</v>
      </c>
      <c r="G15">
        <f t="shared" ref="G15:G22" si="2">C$25+C$26*B15+C$27*C15</f>
        <v>4.335216497077556</v>
      </c>
      <c r="H15">
        <f>(G15-D15)/D15</f>
        <v>2.3879888796022073E-2</v>
      </c>
      <c r="I15">
        <f>EXP(G15)</f>
        <v>76.341484809153997</v>
      </c>
    </row>
    <row r="16" spans="2:9" x14ac:dyDescent="0.25">
      <c r="B16">
        <v>3</v>
      </c>
      <c r="C16">
        <f t="shared" si="1"/>
        <v>9</v>
      </c>
      <c r="D16">
        <f t="shared" ref="D16:D22" si="3">LN(E16)</f>
        <v>4.5747109785033828</v>
      </c>
      <c r="E16">
        <v>97</v>
      </c>
      <c r="G16">
        <f t="shared" si="2"/>
        <v>4.6476555619453608</v>
      </c>
      <c r="H16">
        <f t="shared" ref="H16:H22" si="4">(G16-D16)/D16</f>
        <v>1.594517856641553E-2</v>
      </c>
      <c r="I16">
        <f t="shared" ref="I16:I22" si="5">EXP(G16)</f>
        <v>104.34007975242572</v>
      </c>
    </row>
    <row r="17" spans="2:11" x14ac:dyDescent="0.25">
      <c r="B17">
        <v>4</v>
      </c>
      <c r="C17">
        <f t="shared" si="1"/>
        <v>16</v>
      </c>
      <c r="D17">
        <f t="shared" si="3"/>
        <v>5.5412635451584258</v>
      </c>
      <c r="E17">
        <v>255</v>
      </c>
      <c r="G17">
        <f t="shared" si="2"/>
        <v>5.2330867865095447</v>
      </c>
      <c r="H17">
        <f t="shared" si="4"/>
        <v>-5.561488930049982E-2</v>
      </c>
      <c r="I17">
        <f t="shared" si="5"/>
        <v>187.3702838468638</v>
      </c>
    </row>
    <row r="18" spans="2:11" x14ac:dyDescent="0.25">
      <c r="B18">
        <v>5</v>
      </c>
      <c r="C18">
        <f t="shared" si="1"/>
        <v>25</v>
      </c>
      <c r="D18">
        <f t="shared" si="3"/>
        <v>5.780743515792329</v>
      </c>
      <c r="E18">
        <v>324</v>
      </c>
      <c r="G18">
        <f t="shared" si="2"/>
        <v>5.7659221375118239</v>
      </c>
      <c r="H18">
        <f t="shared" si="4"/>
        <v>-2.5639224850600635E-3</v>
      </c>
      <c r="I18">
        <f t="shared" si="5"/>
        <v>319.23328533735867</v>
      </c>
    </row>
    <row r="19" spans="2:11" x14ac:dyDescent="0.25">
      <c r="B19">
        <v>6</v>
      </c>
      <c r="C19">
        <f t="shared" si="1"/>
        <v>36</v>
      </c>
      <c r="D19">
        <f t="shared" si="3"/>
        <v>6.1070228877422545</v>
      </c>
      <c r="E19">
        <v>449</v>
      </c>
      <c r="G19">
        <f t="shared" si="2"/>
        <v>6.2461616149522019</v>
      </c>
      <c r="H19">
        <f t="shared" si="4"/>
        <v>2.2783397044281666E-2</v>
      </c>
      <c r="I19">
        <f t="shared" si="5"/>
        <v>516.02830310304785</v>
      </c>
    </row>
    <row r="20" spans="2:11" x14ac:dyDescent="0.25">
      <c r="B20">
        <v>8</v>
      </c>
      <c r="C20">
        <f t="shared" si="1"/>
        <v>64</v>
      </c>
      <c r="D20">
        <f t="shared" si="3"/>
        <v>7.0273145140397766</v>
      </c>
      <c r="E20">
        <v>1127</v>
      </c>
      <c r="G20">
        <f t="shared" si="2"/>
        <v>7.0488529491472462</v>
      </c>
      <c r="H20">
        <f t="shared" si="4"/>
        <v>3.0649596036207457E-3</v>
      </c>
      <c r="I20">
        <f t="shared" si="5"/>
        <v>1151.5371133123879</v>
      </c>
    </row>
    <row r="21" spans="2:11" x14ac:dyDescent="0.25">
      <c r="B21">
        <v>10</v>
      </c>
      <c r="C21">
        <f t="shared" si="1"/>
        <v>100</v>
      </c>
      <c r="D21">
        <f t="shared" si="3"/>
        <v>7.6255950721324535</v>
      </c>
      <c r="E21">
        <v>2050</v>
      </c>
      <c r="G21">
        <f t="shared" si="2"/>
        <v>7.6411607890946787</v>
      </c>
      <c r="H21">
        <f t="shared" si="4"/>
        <v>2.0412461998027824E-3</v>
      </c>
      <c r="I21">
        <f t="shared" si="5"/>
        <v>2082.1593622116575</v>
      </c>
    </row>
    <row r="22" spans="2:11" x14ac:dyDescent="0.25">
      <c r="B22">
        <v>12</v>
      </c>
      <c r="C22">
        <f t="shared" si="1"/>
        <v>144</v>
      </c>
      <c r="D22">
        <f t="shared" si="3"/>
        <v>8.0503844530670214</v>
      </c>
      <c r="E22">
        <v>3135</v>
      </c>
      <c r="G22">
        <f t="shared" si="2"/>
        <v>8.0230851347944991</v>
      </c>
      <c r="H22">
        <f t="shared" si="4"/>
        <v>-3.3910577105571464E-3</v>
      </c>
      <c r="I22">
        <f t="shared" si="5"/>
        <v>3050.5742628939388</v>
      </c>
    </row>
    <row r="23" spans="2:11" ht="15.75" thickBot="1" x14ac:dyDescent="0.3"/>
    <row r="24" spans="2:11" x14ac:dyDescent="0.25">
      <c r="B24" s="4"/>
      <c r="C24" s="4" t="s">
        <v>21</v>
      </c>
      <c r="D24" s="4" t="s">
        <v>19</v>
      </c>
      <c r="E24" s="4" t="s">
        <v>22</v>
      </c>
      <c r="F24" s="4" t="s">
        <v>23</v>
      </c>
      <c r="G24" s="4" t="s">
        <v>24</v>
      </c>
      <c r="H24" s="4"/>
      <c r="I24" s="4" t="s">
        <v>25</v>
      </c>
      <c r="J24" s="4" t="s">
        <v>26</v>
      </c>
      <c r="K24" s="4" t="s">
        <v>27</v>
      </c>
    </row>
    <row r="25" spans="2:11" x14ac:dyDescent="0.25">
      <c r="B25" s="2" t="s">
        <v>20</v>
      </c>
      <c r="C25" s="2">
        <v>2.5757866468813928</v>
      </c>
      <c r="D25" s="2">
        <v>0.30233823837829688</v>
      </c>
      <c r="E25" s="2">
        <v>8.519553003608074</v>
      </c>
      <c r="F25" s="2">
        <v>3.6657040372084607E-4</v>
      </c>
      <c r="G25" s="2">
        <v>1.7986014630878606</v>
      </c>
      <c r="H25" s="2"/>
      <c r="I25" s="2">
        <v>3.352971830674925</v>
      </c>
      <c r="J25" s="2">
        <v>1.7986014630878606</v>
      </c>
      <c r="K25" s="2">
        <v>3.352971830674925</v>
      </c>
    </row>
    <row r="26" spans="2:11" x14ac:dyDescent="0.25">
      <c r="B26" s="2" t="s">
        <v>28</v>
      </c>
      <c r="C26" s="2">
        <v>0.76951678203084406</v>
      </c>
      <c r="D26" s="2">
        <v>9.9540841691463405E-2</v>
      </c>
      <c r="E26" s="2">
        <v>7.7306638054763166</v>
      </c>
      <c r="F26" s="2">
        <v>5.7856238655663124E-4</v>
      </c>
      <c r="G26" s="2">
        <v>0.51363890247481825</v>
      </c>
      <c r="H26" s="2"/>
      <c r="I26" s="2">
        <v>1.0253946615868699</v>
      </c>
      <c r="J26" s="2">
        <v>0.51363890247481825</v>
      </c>
      <c r="K26" s="2">
        <v>1.0253946615868699</v>
      </c>
    </row>
    <row r="27" spans="2:11" ht="15.75" thickBot="1" x14ac:dyDescent="0.3">
      <c r="B27" s="3" t="s">
        <v>32</v>
      </c>
      <c r="C27" s="3">
        <v>-2.6297936780951547E-2</v>
      </c>
      <c r="D27" s="3">
        <v>6.8698506700340225E-3</v>
      </c>
      <c r="E27" s="3">
        <v>-3.8280216039719694</v>
      </c>
      <c r="F27" s="3">
        <v>1.2272384703803239E-2</v>
      </c>
      <c r="G27" s="3">
        <v>-4.3957450126874978E-2</v>
      </c>
      <c r="H27" s="3"/>
      <c r="I27" s="3">
        <v>-8.6384234350281204E-3</v>
      </c>
      <c r="J27" s="3">
        <v>-4.3957450126874978E-2</v>
      </c>
      <c r="K27" s="3">
        <v>-8.6384234350281204E-3</v>
      </c>
    </row>
    <row r="29" spans="2:11" x14ac:dyDescent="0.25">
      <c r="B29" t="s">
        <v>31</v>
      </c>
      <c r="C29" t="s">
        <v>30</v>
      </c>
      <c r="D29" t="s">
        <v>30</v>
      </c>
    </row>
    <row r="30" spans="2:11" x14ac:dyDescent="0.25">
      <c r="B30">
        <v>2.5</v>
      </c>
      <c r="C30">
        <v>4.2341065045972597</v>
      </c>
      <c r="D30">
        <v>4.335216497077556</v>
      </c>
    </row>
    <row r="31" spans="2:11" x14ac:dyDescent="0.25">
      <c r="B31">
        <v>3</v>
      </c>
      <c r="C31">
        <v>4.5747109785033828</v>
      </c>
      <c r="D31">
        <v>4.6476555619453608</v>
      </c>
    </row>
    <row r="32" spans="2:11" x14ac:dyDescent="0.25">
      <c r="B32">
        <v>4</v>
      </c>
      <c r="C32">
        <v>5.5412635451584258</v>
      </c>
      <c r="D32">
        <v>5.2330867865095447</v>
      </c>
    </row>
    <row r="33" spans="2:4" x14ac:dyDescent="0.25">
      <c r="B33">
        <v>5</v>
      </c>
      <c r="C33">
        <v>5.780743515792329</v>
      </c>
      <c r="D33">
        <v>5.7659221375118239</v>
      </c>
    </row>
    <row r="34" spans="2:4" x14ac:dyDescent="0.25">
      <c r="B34">
        <v>6</v>
      </c>
      <c r="C34">
        <v>6.1070228877422545</v>
      </c>
      <c r="D34">
        <v>6.2461616149522019</v>
      </c>
    </row>
    <row r="35" spans="2:4" x14ac:dyDescent="0.25">
      <c r="B35">
        <v>8</v>
      </c>
      <c r="C35">
        <v>7.0273145140397766</v>
      </c>
      <c r="D35">
        <v>7.0488529491472462</v>
      </c>
    </row>
    <row r="36" spans="2:4" x14ac:dyDescent="0.25">
      <c r="B36">
        <v>10</v>
      </c>
      <c r="C36">
        <v>7.6255950721324535</v>
      </c>
      <c r="D36">
        <v>7.6411607890946787</v>
      </c>
    </row>
    <row r="37" spans="2:4" x14ac:dyDescent="0.25">
      <c r="B37">
        <v>12</v>
      </c>
      <c r="C37">
        <v>8.0503844530670214</v>
      </c>
      <c r="D37">
        <v>8.0230851347944991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A26F0-A577-4A49-948D-BF2DCC83838F}">
  <dimension ref="B1:F7"/>
  <sheetViews>
    <sheetView tabSelected="1" zoomScaleNormal="100" workbookViewId="0">
      <selection activeCell="D15" sqref="D15"/>
    </sheetView>
  </sheetViews>
  <sheetFormatPr defaultRowHeight="15" x14ac:dyDescent="0.25"/>
  <cols>
    <col min="1" max="1" width="3.28515625" customWidth="1"/>
  </cols>
  <sheetData>
    <row r="1" spans="2:6" x14ac:dyDescent="0.25">
      <c r="C1" t="s">
        <v>95</v>
      </c>
      <c r="F1">
        <v>27.897901186810099</v>
      </c>
    </row>
    <row r="2" spans="2:6" x14ac:dyDescent="0.25">
      <c r="B2" t="s">
        <v>65</v>
      </c>
    </row>
    <row r="3" spans="2:6" x14ac:dyDescent="0.25">
      <c r="B3" t="s">
        <v>66</v>
      </c>
      <c r="C3">
        <v>0.1</v>
      </c>
    </row>
    <row r="4" spans="2:6" x14ac:dyDescent="0.25">
      <c r="B4" t="s">
        <v>67</v>
      </c>
      <c r="C4">
        <f>C3/2.31</f>
        <v>4.3290043290043288E-2</v>
      </c>
    </row>
    <row r="5" spans="2:6" x14ac:dyDescent="0.25">
      <c r="B5" t="s">
        <v>68</v>
      </c>
      <c r="C5">
        <v>5.80450970605298</v>
      </c>
    </row>
    <row r="6" spans="2:6" x14ac:dyDescent="0.25">
      <c r="B6" t="s">
        <v>55</v>
      </c>
      <c r="C6">
        <f>C5/SQRT(C4)</f>
        <v>27.897901186810113</v>
      </c>
      <c r="D6" t="s">
        <v>69</v>
      </c>
    </row>
    <row r="7" spans="2:6" x14ac:dyDescent="0.25">
      <c r="B7" t="s">
        <v>70</v>
      </c>
      <c r="C7">
        <v>61.241202774817623</v>
      </c>
      <c r="D7" t="s">
        <v>71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17C03-F615-45EA-A255-820A073EEF05}">
  <dimension ref="A1:I30"/>
  <sheetViews>
    <sheetView workbookViewId="0">
      <selection sqref="A1:XFD1048576"/>
    </sheetView>
  </sheetViews>
  <sheetFormatPr defaultRowHeight="15" x14ac:dyDescent="0.25"/>
  <cols>
    <col min="4" max="4" width="9.85546875" customWidth="1"/>
    <col min="5" max="5" width="6.140625" customWidth="1"/>
  </cols>
  <sheetData>
    <row r="1" spans="1:9" x14ac:dyDescent="0.25">
      <c r="B1" t="s">
        <v>4</v>
      </c>
    </row>
    <row r="2" spans="1:9" x14ac:dyDescent="0.25">
      <c r="C2" t="s">
        <v>0</v>
      </c>
      <c r="D2" t="s">
        <v>1</v>
      </c>
      <c r="E2" t="s">
        <v>72</v>
      </c>
    </row>
    <row r="3" spans="1:9" x14ac:dyDescent="0.25">
      <c r="B3">
        <v>0</v>
      </c>
      <c r="E3">
        <f>B3*I$5+I$4</f>
        <v>0.36</v>
      </c>
    </row>
    <row r="4" spans="1:9" x14ac:dyDescent="0.25">
      <c r="A4">
        <v>1</v>
      </c>
      <c r="B4">
        <f>A4/2</f>
        <v>0.5</v>
      </c>
      <c r="C4">
        <v>-2.9</v>
      </c>
      <c r="D4">
        <v>0.9</v>
      </c>
      <c r="E4">
        <f>B4*I$5+I$4</f>
        <v>0.9</v>
      </c>
      <c r="H4" t="s">
        <v>2</v>
      </c>
      <c r="I4">
        <v>0.36</v>
      </c>
    </row>
    <row r="5" spans="1:9" x14ac:dyDescent="0.25">
      <c r="C5">
        <v>0</v>
      </c>
      <c r="D5">
        <f t="shared" ref="D5:D16" si="0">10^(C5/56.3)</f>
        <v>1</v>
      </c>
      <c r="H5" t="s">
        <v>3</v>
      </c>
      <c r="I5">
        <v>1.08</v>
      </c>
    </row>
    <row r="6" spans="1:9" x14ac:dyDescent="0.25">
      <c r="A6">
        <v>2</v>
      </c>
      <c r="B6">
        <f t="shared" ref="B6:B14" si="1">A6/2</f>
        <v>1</v>
      </c>
      <c r="C6">
        <v>5.6999999999999993</v>
      </c>
      <c r="D6">
        <f t="shared" si="0"/>
        <v>1.2625347464524503</v>
      </c>
      <c r="E6">
        <f t="shared" ref="E6:E14" si="2">B6*I$5+I$4</f>
        <v>1.44</v>
      </c>
    </row>
    <row r="7" spans="1:9" x14ac:dyDescent="0.25">
      <c r="A7">
        <v>3</v>
      </c>
      <c r="B7">
        <f t="shared" si="1"/>
        <v>1.5</v>
      </c>
      <c r="C7">
        <v>16</v>
      </c>
      <c r="D7">
        <f t="shared" si="0"/>
        <v>1.9239413532932832</v>
      </c>
      <c r="E7">
        <f t="shared" si="2"/>
        <v>1.98</v>
      </c>
    </row>
    <row r="8" spans="1:9" x14ac:dyDescent="0.25">
      <c r="A8">
        <v>4</v>
      </c>
      <c r="B8">
        <f t="shared" si="1"/>
        <v>2</v>
      </c>
      <c r="C8">
        <v>24.5</v>
      </c>
      <c r="D8">
        <f t="shared" si="0"/>
        <v>2.7237593801987838</v>
      </c>
      <c r="E8">
        <f t="shared" si="2"/>
        <v>2.52</v>
      </c>
    </row>
    <row r="9" spans="1:9" x14ac:dyDescent="0.25">
      <c r="A9">
        <v>5</v>
      </c>
      <c r="B9">
        <f t="shared" si="1"/>
        <v>2.5</v>
      </c>
      <c r="C9">
        <v>30</v>
      </c>
      <c r="D9">
        <f t="shared" si="0"/>
        <v>3.4108269065232109</v>
      </c>
      <c r="E9">
        <f t="shared" si="2"/>
        <v>3.06</v>
      </c>
    </row>
    <row r="10" spans="1:9" x14ac:dyDescent="0.25">
      <c r="A10">
        <v>6</v>
      </c>
      <c r="B10">
        <f t="shared" si="1"/>
        <v>3</v>
      </c>
      <c r="C10">
        <v>34.5</v>
      </c>
      <c r="D10">
        <f t="shared" si="0"/>
        <v>4.1000450848387882</v>
      </c>
      <c r="E10">
        <f t="shared" si="2"/>
        <v>3.6</v>
      </c>
    </row>
    <row r="11" spans="1:9" x14ac:dyDescent="0.25">
      <c r="A11">
        <v>7</v>
      </c>
      <c r="B11">
        <f t="shared" si="1"/>
        <v>3.5</v>
      </c>
      <c r="C11">
        <v>37.5</v>
      </c>
      <c r="D11">
        <f t="shared" si="0"/>
        <v>4.6352653455031305</v>
      </c>
      <c r="E11">
        <f t="shared" si="2"/>
        <v>4.1400000000000006</v>
      </c>
    </row>
    <row r="12" spans="1:9" x14ac:dyDescent="0.25">
      <c r="A12">
        <v>8</v>
      </c>
      <c r="B12">
        <f t="shared" si="1"/>
        <v>4</v>
      </c>
      <c r="C12">
        <v>39.799999999999997</v>
      </c>
      <c r="D12">
        <f t="shared" si="0"/>
        <v>5.0924547167301126</v>
      </c>
      <c r="E12">
        <f t="shared" si="2"/>
        <v>4.6800000000000006</v>
      </c>
    </row>
    <row r="13" spans="1:9" x14ac:dyDescent="0.25">
      <c r="A13">
        <v>9</v>
      </c>
      <c r="B13">
        <f t="shared" si="1"/>
        <v>4.5</v>
      </c>
      <c r="C13">
        <v>41.5</v>
      </c>
      <c r="D13">
        <f t="shared" si="0"/>
        <v>5.4591189547128565</v>
      </c>
      <c r="E13">
        <f t="shared" si="2"/>
        <v>5.2200000000000006</v>
      </c>
    </row>
    <row r="14" spans="1:9" x14ac:dyDescent="0.25">
      <c r="A14">
        <v>10</v>
      </c>
      <c r="B14">
        <f t="shared" si="1"/>
        <v>5</v>
      </c>
      <c r="C14">
        <v>43</v>
      </c>
      <c r="D14">
        <f t="shared" si="0"/>
        <v>5.80450970605298</v>
      </c>
      <c r="E14">
        <f t="shared" si="2"/>
        <v>5.7600000000000007</v>
      </c>
    </row>
    <row r="15" spans="1:9" x14ac:dyDescent="0.25">
      <c r="C15">
        <v>43.7</v>
      </c>
      <c r="D15">
        <v>6</v>
      </c>
    </row>
    <row r="16" spans="1:9" x14ac:dyDescent="0.25">
      <c r="C16">
        <v>56.3</v>
      </c>
      <c r="D16">
        <f t="shared" si="0"/>
        <v>10</v>
      </c>
    </row>
    <row r="17" spans="2:4" x14ac:dyDescent="0.25">
      <c r="C17">
        <f>C16*2</f>
        <v>112.6</v>
      </c>
      <c r="D17">
        <f>10^(C17/56.3)</f>
        <v>100</v>
      </c>
    </row>
    <row r="19" spans="2:4" x14ac:dyDescent="0.25">
      <c r="B19" t="s">
        <v>4</v>
      </c>
    </row>
    <row r="20" spans="2:4" x14ac:dyDescent="0.25">
      <c r="B20">
        <v>0</v>
      </c>
      <c r="D20">
        <v>0.36</v>
      </c>
    </row>
    <row r="21" spans="2:4" x14ac:dyDescent="0.25">
      <c r="B21">
        <v>0.5</v>
      </c>
      <c r="C21">
        <v>0.9</v>
      </c>
      <c r="D21">
        <v>0.9</v>
      </c>
    </row>
    <row r="22" spans="2:4" x14ac:dyDescent="0.25">
      <c r="B22">
        <v>1</v>
      </c>
      <c r="C22">
        <v>1.2625347464524503</v>
      </c>
      <c r="D22">
        <v>1.44</v>
      </c>
    </row>
    <row r="23" spans="2:4" x14ac:dyDescent="0.25">
      <c r="B23">
        <v>1.5</v>
      </c>
      <c r="C23">
        <v>1.9239413532932832</v>
      </c>
      <c r="D23">
        <v>1.98</v>
      </c>
    </row>
    <row r="24" spans="2:4" x14ac:dyDescent="0.25">
      <c r="B24">
        <v>2</v>
      </c>
      <c r="C24">
        <v>2.7237593801987838</v>
      </c>
      <c r="D24">
        <v>2.52</v>
      </c>
    </row>
    <row r="25" spans="2:4" x14ac:dyDescent="0.25">
      <c r="B25">
        <v>2.5</v>
      </c>
      <c r="C25">
        <v>3.4108269065232109</v>
      </c>
      <c r="D25">
        <v>3.06</v>
      </c>
    </row>
    <row r="26" spans="2:4" x14ac:dyDescent="0.25">
      <c r="B26">
        <v>3</v>
      </c>
      <c r="C26">
        <v>4.1000450848387882</v>
      </c>
      <c r="D26">
        <v>3.6</v>
      </c>
    </row>
    <row r="27" spans="2:4" x14ac:dyDescent="0.25">
      <c r="B27">
        <v>3.5</v>
      </c>
      <c r="C27">
        <v>4.6352653455031305</v>
      </c>
      <c r="D27">
        <v>4.1400000000000006</v>
      </c>
    </row>
    <row r="28" spans="2:4" x14ac:dyDescent="0.25">
      <c r="B28">
        <v>4</v>
      </c>
      <c r="C28">
        <v>5.0924547167301126</v>
      </c>
      <c r="D28">
        <v>4.6800000000000006</v>
      </c>
    </row>
    <row r="29" spans="2:4" x14ac:dyDescent="0.25">
      <c r="B29">
        <v>4.5</v>
      </c>
      <c r="C29">
        <v>5.4591189547128565</v>
      </c>
      <c r="D29">
        <v>5.2200000000000006</v>
      </c>
    </row>
    <row r="30" spans="2:4" x14ac:dyDescent="0.25">
      <c r="B30">
        <v>5</v>
      </c>
      <c r="C30">
        <v>5.80450970605298</v>
      </c>
      <c r="D30">
        <v>5.7600000000000007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3ECAF-3C18-4B71-A949-FD41E205CA88}">
  <dimension ref="B2:C8"/>
  <sheetViews>
    <sheetView workbookViewId="0">
      <selection activeCell="L9" sqref="L9"/>
    </sheetView>
  </sheetViews>
  <sheetFormatPr defaultRowHeight="15" x14ac:dyDescent="0.25"/>
  <sheetData>
    <row r="2" spans="2:3" x14ac:dyDescent="0.25">
      <c r="B2" t="s">
        <v>88</v>
      </c>
    </row>
    <row r="3" spans="2:3" x14ac:dyDescent="0.25">
      <c r="B3" t="s">
        <v>89</v>
      </c>
    </row>
    <row r="4" spans="2:3" x14ac:dyDescent="0.25">
      <c r="B4" t="s">
        <v>90</v>
      </c>
    </row>
    <row r="5" spans="2:3" x14ac:dyDescent="0.25">
      <c r="C5" t="s">
        <v>94</v>
      </c>
    </row>
    <row r="6" spans="2:3" x14ac:dyDescent="0.25">
      <c r="B6" t="s">
        <v>91</v>
      </c>
    </row>
    <row r="7" spans="2:3" x14ac:dyDescent="0.25">
      <c r="C7" t="s">
        <v>92</v>
      </c>
    </row>
    <row r="8" spans="2:3" x14ac:dyDescent="0.25">
      <c r="B8" t="s">
        <v>93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4E7AA-1766-4574-B0E6-CC27A8638F07}">
  <dimension ref="B2:D13"/>
  <sheetViews>
    <sheetView workbookViewId="0">
      <selection activeCell="C18" sqref="C18"/>
    </sheetView>
  </sheetViews>
  <sheetFormatPr defaultRowHeight="15" x14ac:dyDescent="0.25"/>
  <cols>
    <col min="4" max="4" width="9.85546875" customWidth="1"/>
    <col min="5" max="5" width="6.140625" customWidth="1"/>
  </cols>
  <sheetData>
    <row r="2" spans="2:4" x14ac:dyDescent="0.25">
      <c r="B2" t="s">
        <v>4</v>
      </c>
      <c r="C2" t="s">
        <v>5</v>
      </c>
      <c r="D2" t="s">
        <v>72</v>
      </c>
    </row>
    <row r="3" spans="2:4" x14ac:dyDescent="0.25">
      <c r="B3">
        <v>0</v>
      </c>
      <c r="C3">
        <v>0.9</v>
      </c>
      <c r="D3">
        <f>5.8/5*B3</f>
        <v>0</v>
      </c>
    </row>
    <row r="4" spans="2:4" x14ac:dyDescent="0.25">
      <c r="B4">
        <v>0.5</v>
      </c>
      <c r="C4">
        <v>0.9</v>
      </c>
      <c r="D4">
        <f t="shared" ref="D4:D13" si="0">5.8/5*B4</f>
        <v>0.57999999999999996</v>
      </c>
    </row>
    <row r="5" spans="2:4" x14ac:dyDescent="0.25">
      <c r="B5">
        <v>1</v>
      </c>
      <c r="C5">
        <v>1.2625347464524503</v>
      </c>
      <c r="D5">
        <f t="shared" si="0"/>
        <v>1.1599999999999999</v>
      </c>
    </row>
    <row r="6" spans="2:4" x14ac:dyDescent="0.25">
      <c r="B6">
        <v>1.5</v>
      </c>
      <c r="C6">
        <v>1.9239413532932832</v>
      </c>
      <c r="D6">
        <f t="shared" si="0"/>
        <v>1.7399999999999998</v>
      </c>
    </row>
    <row r="7" spans="2:4" x14ac:dyDescent="0.25">
      <c r="B7">
        <v>2</v>
      </c>
      <c r="C7">
        <v>2.7237593801987838</v>
      </c>
      <c r="D7">
        <f t="shared" si="0"/>
        <v>2.3199999999999998</v>
      </c>
    </row>
    <row r="8" spans="2:4" x14ac:dyDescent="0.25">
      <c r="B8">
        <v>2.5</v>
      </c>
      <c r="C8">
        <v>3.4108269065232109</v>
      </c>
      <c r="D8">
        <f t="shared" si="0"/>
        <v>2.9</v>
      </c>
    </row>
    <row r="9" spans="2:4" x14ac:dyDescent="0.25">
      <c r="B9">
        <v>3</v>
      </c>
      <c r="C9">
        <v>4.1000450848387882</v>
      </c>
      <c r="D9">
        <f t="shared" si="0"/>
        <v>3.4799999999999995</v>
      </c>
    </row>
    <row r="10" spans="2:4" x14ac:dyDescent="0.25">
      <c r="B10">
        <v>3.5</v>
      </c>
      <c r="C10">
        <v>4.6352653455031305</v>
      </c>
      <c r="D10">
        <f t="shared" si="0"/>
        <v>4.0599999999999996</v>
      </c>
    </row>
    <row r="11" spans="2:4" x14ac:dyDescent="0.25">
      <c r="B11">
        <v>4</v>
      </c>
      <c r="C11">
        <v>5.0924547167301126</v>
      </c>
      <c r="D11">
        <f t="shared" si="0"/>
        <v>4.6399999999999997</v>
      </c>
    </row>
    <row r="12" spans="2:4" x14ac:dyDescent="0.25">
      <c r="B12">
        <v>4.5</v>
      </c>
      <c r="C12">
        <v>5.4591189547128565</v>
      </c>
      <c r="D12">
        <f t="shared" si="0"/>
        <v>5.22</v>
      </c>
    </row>
    <row r="13" spans="2:4" x14ac:dyDescent="0.25">
      <c r="B13">
        <v>5</v>
      </c>
      <c r="C13">
        <v>5.80450970605298</v>
      </c>
      <c r="D13">
        <f t="shared" si="0"/>
        <v>5.8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8B797-5527-4DC5-B031-EDE1765F4D29}">
  <dimension ref="A1:H24"/>
  <sheetViews>
    <sheetView workbookViewId="0">
      <selection activeCell="N16" sqref="N16"/>
    </sheetView>
  </sheetViews>
  <sheetFormatPr defaultRowHeight="15" x14ac:dyDescent="0.25"/>
  <sheetData>
    <row r="1" spans="1:4" x14ac:dyDescent="0.25">
      <c r="A1" t="s">
        <v>83</v>
      </c>
      <c r="B1">
        <v>4.5</v>
      </c>
      <c r="C1">
        <v>21</v>
      </c>
      <c r="D1">
        <v>82</v>
      </c>
    </row>
    <row r="2" spans="1:4" x14ac:dyDescent="0.25">
      <c r="A2">
        <v>0</v>
      </c>
      <c r="B2">
        <v>1</v>
      </c>
      <c r="C2">
        <v>1</v>
      </c>
      <c r="D2">
        <v>1.01</v>
      </c>
    </row>
    <row r="3" spans="1:4" x14ac:dyDescent="0.25">
      <c r="A3">
        <v>10</v>
      </c>
      <c r="B3">
        <v>0.99</v>
      </c>
      <c r="C3">
        <v>0.99</v>
      </c>
      <c r="D3">
        <v>1.01</v>
      </c>
    </row>
    <row r="4" spans="1:4" x14ac:dyDescent="0.25">
      <c r="A4">
        <v>20</v>
      </c>
      <c r="B4">
        <v>0.99</v>
      </c>
      <c r="C4">
        <v>0.99</v>
      </c>
      <c r="D4">
        <v>1</v>
      </c>
    </row>
    <row r="5" spans="1:4" x14ac:dyDescent="0.25">
      <c r="A5">
        <v>30</v>
      </c>
      <c r="B5">
        <v>0.98</v>
      </c>
      <c r="C5">
        <v>0.98</v>
      </c>
      <c r="D5">
        <v>1</v>
      </c>
    </row>
    <row r="6" spans="1:4" x14ac:dyDescent="0.25">
      <c r="A6">
        <v>40</v>
      </c>
      <c r="B6">
        <v>0.97</v>
      </c>
      <c r="C6">
        <v>0.97</v>
      </c>
      <c r="D6">
        <v>0.98</v>
      </c>
    </row>
    <row r="7" spans="1:4" x14ac:dyDescent="0.25">
      <c r="A7">
        <v>50</v>
      </c>
      <c r="B7">
        <v>0.96</v>
      </c>
      <c r="C7">
        <v>0.96</v>
      </c>
      <c r="D7">
        <v>0.97</v>
      </c>
    </row>
    <row r="19" spans="1:8" x14ac:dyDescent="0.25">
      <c r="A19" t="s">
        <v>74</v>
      </c>
      <c r="B19" t="s">
        <v>82</v>
      </c>
      <c r="D19">
        <v>1</v>
      </c>
    </row>
    <row r="20" spans="1:8" x14ac:dyDescent="0.25">
      <c r="B20" t="s">
        <v>87</v>
      </c>
      <c r="D20">
        <v>0.96</v>
      </c>
    </row>
    <row r="21" spans="1:8" x14ac:dyDescent="0.25">
      <c r="A21" t="s">
        <v>75</v>
      </c>
      <c r="B21" t="s">
        <v>82</v>
      </c>
      <c r="D21" t="s">
        <v>85</v>
      </c>
      <c r="H21" t="s">
        <v>76</v>
      </c>
    </row>
    <row r="22" spans="1:8" x14ac:dyDescent="0.25">
      <c r="B22" t="s">
        <v>87</v>
      </c>
      <c r="D22" t="s">
        <v>86</v>
      </c>
    </row>
    <row r="24" spans="1:8" x14ac:dyDescent="0.25">
      <c r="A24" t="s">
        <v>84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2BBA8-E245-443B-8336-7119B86B06C9}">
  <dimension ref="A1:H24"/>
  <sheetViews>
    <sheetView workbookViewId="0">
      <selection activeCell="D19" sqref="D19:D22"/>
    </sheetView>
  </sheetViews>
  <sheetFormatPr defaultRowHeight="15" x14ac:dyDescent="0.25"/>
  <sheetData>
    <row r="1" spans="1:4" x14ac:dyDescent="0.25">
      <c r="A1" t="s">
        <v>73</v>
      </c>
      <c r="B1">
        <v>4.5</v>
      </c>
      <c r="C1">
        <v>21</v>
      </c>
      <c r="D1">
        <v>82</v>
      </c>
    </row>
    <row r="2" spans="1:4" x14ac:dyDescent="0.25">
      <c r="A2">
        <v>0</v>
      </c>
      <c r="B2">
        <v>1</v>
      </c>
      <c r="C2">
        <v>1</v>
      </c>
      <c r="D2">
        <v>1.01</v>
      </c>
    </row>
    <row r="3" spans="1:4" x14ac:dyDescent="0.25">
      <c r="A3">
        <v>10</v>
      </c>
      <c r="B3">
        <v>0.99</v>
      </c>
      <c r="C3">
        <v>0.99</v>
      </c>
      <c r="D3">
        <v>1.01</v>
      </c>
    </row>
    <row r="4" spans="1:4" x14ac:dyDescent="0.25">
      <c r="A4">
        <v>20</v>
      </c>
      <c r="B4">
        <v>0.99</v>
      </c>
      <c r="C4">
        <v>0.99</v>
      </c>
      <c r="D4">
        <v>1.01</v>
      </c>
    </row>
    <row r="5" spans="1:4" x14ac:dyDescent="0.25">
      <c r="A5">
        <v>30</v>
      </c>
      <c r="B5">
        <v>0.99</v>
      </c>
      <c r="C5">
        <v>0.99</v>
      </c>
      <c r="D5">
        <v>1.01</v>
      </c>
    </row>
    <row r="6" spans="1:4" x14ac:dyDescent="0.25">
      <c r="A6">
        <v>40</v>
      </c>
      <c r="B6">
        <v>0.98</v>
      </c>
      <c r="C6">
        <v>0.98</v>
      </c>
      <c r="D6">
        <v>1</v>
      </c>
    </row>
    <row r="7" spans="1:4" x14ac:dyDescent="0.25">
      <c r="A7">
        <v>50</v>
      </c>
      <c r="B7">
        <v>0.97</v>
      </c>
      <c r="C7">
        <v>0.98</v>
      </c>
      <c r="D7">
        <v>1</v>
      </c>
    </row>
    <row r="19" spans="1:8" x14ac:dyDescent="0.25">
      <c r="A19" t="s">
        <v>74</v>
      </c>
      <c r="B19" t="s">
        <v>79</v>
      </c>
      <c r="D19">
        <v>1</v>
      </c>
    </row>
    <row r="20" spans="1:8" x14ac:dyDescent="0.25">
      <c r="B20" t="s">
        <v>80</v>
      </c>
      <c r="D20" t="s">
        <v>77</v>
      </c>
    </row>
    <row r="21" spans="1:8" x14ac:dyDescent="0.25">
      <c r="A21" t="s">
        <v>75</v>
      </c>
      <c r="B21" t="s">
        <v>79</v>
      </c>
      <c r="D21" t="s">
        <v>85</v>
      </c>
      <c r="H21" t="s">
        <v>76</v>
      </c>
    </row>
    <row r="22" spans="1:8" x14ac:dyDescent="0.25">
      <c r="B22" t="s">
        <v>80</v>
      </c>
      <c r="D22" t="s">
        <v>78</v>
      </c>
    </row>
    <row r="24" spans="1:8" x14ac:dyDescent="0.25">
      <c r="A24" t="s">
        <v>81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B2D45-C908-4912-A19E-E4850E6DDB5D}">
  <dimension ref="A1:I20"/>
  <sheetViews>
    <sheetView workbookViewId="0">
      <selection activeCell="B8" sqref="B8"/>
    </sheetView>
  </sheetViews>
  <sheetFormatPr defaultRowHeight="15" x14ac:dyDescent="0.25"/>
  <cols>
    <col min="5" max="6" width="19.7109375" customWidth="1"/>
  </cols>
  <sheetData>
    <row r="1" spans="1:9" x14ac:dyDescent="0.25">
      <c r="A1" t="s">
        <v>5</v>
      </c>
      <c r="B1">
        <f>SQRT(B3/B5)</f>
        <v>6.8400000000000016</v>
      </c>
    </row>
    <row r="3" spans="1:9" x14ac:dyDescent="0.25">
      <c r="A3" t="s">
        <v>6</v>
      </c>
      <c r="B3">
        <v>0.1</v>
      </c>
    </row>
    <row r="4" spans="1:9" x14ac:dyDescent="0.25">
      <c r="A4" t="s">
        <v>4</v>
      </c>
      <c r="B4">
        <v>6</v>
      </c>
    </row>
    <row r="5" spans="1:9" x14ac:dyDescent="0.25">
      <c r="A5" t="s">
        <v>9</v>
      </c>
      <c r="B5">
        <f>B6/(B7^2)</f>
        <v>2.1374098013063844E-3</v>
      </c>
    </row>
    <row r="6" spans="1:9" x14ac:dyDescent="0.25">
      <c r="A6" t="s">
        <v>7</v>
      </c>
      <c r="B6">
        <v>0.1</v>
      </c>
    </row>
    <row r="7" spans="1:9" x14ac:dyDescent="0.25">
      <c r="A7" t="s">
        <v>8</v>
      </c>
      <c r="B7">
        <f>B4*B8+B9</f>
        <v>6.8400000000000007</v>
      </c>
      <c r="D7" s="1"/>
      <c r="I7" s="2"/>
    </row>
    <row r="8" spans="1:9" x14ac:dyDescent="0.25">
      <c r="A8" t="s">
        <v>3</v>
      </c>
      <c r="B8">
        <v>1.08</v>
      </c>
      <c r="I8" s="2"/>
    </row>
    <row r="9" spans="1:9" ht="15.75" thickBot="1" x14ac:dyDescent="0.3">
      <c r="A9" t="s">
        <v>2</v>
      </c>
      <c r="B9">
        <v>0.36</v>
      </c>
      <c r="I9" s="3"/>
    </row>
    <row r="20" spans="4:4" x14ac:dyDescent="0.25">
      <c r="D20" s="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Flow</vt:lpstr>
      <vt:lpstr>Cv</vt:lpstr>
      <vt:lpstr>Cv 2</vt:lpstr>
      <vt:lpstr>turn 1</vt:lpstr>
      <vt:lpstr>turn 2</vt:lpstr>
      <vt:lpstr>turn</vt:lpstr>
      <vt:lpstr>Ce</vt:lpstr>
      <vt:lpstr>Cp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jeff</cp:lastModifiedBy>
  <dcterms:created xsi:type="dcterms:W3CDTF">2023-06-15T15:25:23Z</dcterms:created>
  <dcterms:modified xsi:type="dcterms:W3CDTF">2023-07-22T20:57:04Z</dcterms:modified>
</cp:coreProperties>
</file>