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480" yWindow="15" windowWidth="5010" windowHeight="4125" tabRatio="709" activeTab="2"/>
  </bookViews>
  <sheets>
    <sheet name="Data Tables" sheetId="1" r:id="rId1"/>
    <sheet name="Questionnaire" sheetId="7" r:id="rId2"/>
    <sheet name="Anovas" sheetId="3" r:id="rId3"/>
    <sheet name="Relationships" sheetId="5" r:id="rId4"/>
    <sheet name="Keyboards" sheetId="4" r:id="rId5"/>
    <sheet name="CHI99" sheetId="8" r:id="rId6"/>
  </sheets>
  <calcPr calcId="152511"/>
</workbook>
</file>

<file path=xl/calcChain.xml><?xml version="1.0" encoding="utf-8"?>
<calcChain xmlns="http://schemas.openxmlformats.org/spreadsheetml/2006/main">
  <c r="E2" i="5" l="1"/>
  <c r="F2" i="5"/>
  <c r="I23" i="7"/>
  <c r="H23" i="7"/>
  <c r="F23" i="7"/>
  <c r="D23" i="7"/>
  <c r="B5" i="7"/>
  <c r="C5" i="7"/>
  <c r="B6" i="7"/>
  <c r="C6" i="7"/>
  <c r="B7" i="7"/>
  <c r="C7" i="7"/>
  <c r="B8" i="7"/>
  <c r="C8" i="7"/>
  <c r="B9" i="7"/>
  <c r="C9" i="7"/>
  <c r="B10" i="7"/>
  <c r="C10" i="7"/>
  <c r="B11" i="7"/>
  <c r="C11" i="7"/>
  <c r="B12" i="7"/>
  <c r="C12" i="7"/>
  <c r="B13" i="7"/>
  <c r="C13" i="7"/>
  <c r="B14" i="7"/>
  <c r="C14" i="7"/>
  <c r="B15" i="7"/>
  <c r="C15" i="7"/>
  <c r="B16" i="7"/>
  <c r="C16" i="7"/>
  <c r="B17" i="7"/>
  <c r="C17" i="7"/>
  <c r="B18" i="7"/>
  <c r="C18" i="7"/>
  <c r="B19" i="7"/>
  <c r="C19" i="7"/>
  <c r="B20" i="7"/>
  <c r="C20" i="7"/>
  <c r="B21" i="7"/>
  <c r="C21" i="7"/>
  <c r="C4" i="7"/>
  <c r="G2" i="5"/>
  <c r="H2" i="5"/>
  <c r="I2" i="5"/>
  <c r="J2" i="5"/>
  <c r="K2" i="5"/>
  <c r="A4" i="5"/>
  <c r="E4" i="5"/>
  <c r="F4" i="5"/>
  <c r="G4" i="5"/>
  <c r="H4" i="5"/>
  <c r="I4" i="5"/>
  <c r="J4" i="5"/>
  <c r="K4" i="5"/>
  <c r="A5" i="5"/>
  <c r="E5" i="5"/>
  <c r="F5" i="5"/>
  <c r="G5" i="5"/>
  <c r="H5" i="5"/>
  <c r="I5" i="5"/>
  <c r="J5" i="5"/>
  <c r="K5" i="5"/>
  <c r="A6" i="5"/>
  <c r="E6" i="5"/>
  <c r="F6" i="5"/>
  <c r="G6" i="5"/>
  <c r="H6" i="5"/>
  <c r="I6" i="5"/>
  <c r="J6" i="5"/>
  <c r="K6" i="5"/>
  <c r="A7" i="5"/>
  <c r="E7" i="5"/>
  <c r="F7" i="5"/>
  <c r="G7" i="5"/>
  <c r="H7" i="5"/>
  <c r="I7" i="5"/>
  <c r="J7" i="5"/>
  <c r="K7" i="5"/>
  <c r="A8" i="5"/>
  <c r="E8" i="5"/>
  <c r="F8" i="5"/>
  <c r="G8" i="5"/>
  <c r="H8" i="5"/>
  <c r="I8" i="5"/>
  <c r="J8" i="5"/>
  <c r="K8" i="5"/>
  <c r="A9" i="5"/>
  <c r="E9" i="5"/>
  <c r="F9" i="5"/>
  <c r="G9" i="5"/>
  <c r="N9" i="5" s="1"/>
  <c r="H9" i="5"/>
  <c r="I9" i="5"/>
  <c r="J9" i="5"/>
  <c r="K9" i="5"/>
  <c r="A10" i="5"/>
  <c r="E10" i="5"/>
  <c r="F10" i="5"/>
  <c r="G10" i="5"/>
  <c r="H10" i="5"/>
  <c r="I10" i="5"/>
  <c r="J10" i="5"/>
  <c r="K10" i="5"/>
  <c r="A11" i="5"/>
  <c r="E11" i="5"/>
  <c r="F11" i="5"/>
  <c r="G11" i="5"/>
  <c r="H11" i="5"/>
  <c r="I11" i="5"/>
  <c r="J11" i="5"/>
  <c r="K11" i="5"/>
  <c r="A12" i="5"/>
  <c r="E12" i="5"/>
  <c r="F12" i="5"/>
  <c r="G12" i="5"/>
  <c r="N12" i="5" s="1"/>
  <c r="H12" i="5"/>
  <c r="I12" i="5"/>
  <c r="J12" i="5"/>
  <c r="K12" i="5"/>
  <c r="A13" i="5"/>
  <c r="E13" i="5"/>
  <c r="F13" i="5"/>
  <c r="G13" i="5"/>
  <c r="H13" i="5"/>
  <c r="I13" i="5"/>
  <c r="J13" i="5"/>
  <c r="K13" i="5"/>
  <c r="A14" i="5"/>
  <c r="E14" i="5"/>
  <c r="F14" i="5"/>
  <c r="G14" i="5"/>
  <c r="H14" i="5"/>
  <c r="I14" i="5"/>
  <c r="J14" i="5"/>
  <c r="K14" i="5"/>
  <c r="A15" i="5"/>
  <c r="E15" i="5"/>
  <c r="F15" i="5"/>
  <c r="G15" i="5"/>
  <c r="H15" i="5"/>
  <c r="I15" i="5"/>
  <c r="J15" i="5"/>
  <c r="K15" i="5"/>
  <c r="A16" i="5"/>
  <c r="E16" i="5"/>
  <c r="T16" i="5" s="1"/>
  <c r="F16" i="5"/>
  <c r="G16" i="5"/>
  <c r="H16" i="5"/>
  <c r="I16" i="5"/>
  <c r="J16" i="5"/>
  <c r="K16" i="5"/>
  <c r="A17" i="5"/>
  <c r="E17" i="5"/>
  <c r="F17" i="5"/>
  <c r="G17" i="5"/>
  <c r="H17" i="5"/>
  <c r="I17" i="5"/>
  <c r="J17" i="5"/>
  <c r="K17" i="5"/>
  <c r="A18" i="5"/>
  <c r="E18" i="5"/>
  <c r="F18" i="5"/>
  <c r="G18" i="5"/>
  <c r="H18" i="5"/>
  <c r="I18" i="5"/>
  <c r="J18" i="5"/>
  <c r="K18" i="5"/>
  <c r="A19" i="5"/>
  <c r="E19" i="5"/>
  <c r="F19" i="5"/>
  <c r="G19" i="5"/>
  <c r="H19" i="5"/>
  <c r="I19" i="5"/>
  <c r="J19" i="5"/>
  <c r="K19" i="5"/>
  <c r="A20" i="5"/>
  <c r="E20" i="5"/>
  <c r="F20" i="5"/>
  <c r="G20" i="5"/>
  <c r="H20" i="5"/>
  <c r="I20" i="5"/>
  <c r="J20" i="5"/>
  <c r="K20" i="5"/>
  <c r="A21" i="5"/>
  <c r="E21" i="5"/>
  <c r="F21" i="5"/>
  <c r="G21" i="5"/>
  <c r="H21" i="5"/>
  <c r="I21" i="5"/>
  <c r="J21" i="5"/>
  <c r="K21" i="5"/>
  <c r="B4" i="7"/>
  <c r="D22" i="7"/>
  <c r="E22" i="7"/>
  <c r="F22" i="7"/>
  <c r="G22" i="7"/>
  <c r="H22" i="7"/>
  <c r="I22" i="7"/>
  <c r="J22" i="7"/>
  <c r="E23" i="7"/>
  <c r="G23" i="7"/>
  <c r="J23" i="7"/>
  <c r="C24" i="1"/>
  <c r="P24" i="1" s="1"/>
  <c r="H24" i="1"/>
  <c r="R24" i="1" s="1"/>
  <c r="A26" i="1"/>
  <c r="B26" i="1"/>
  <c r="C26" i="1"/>
  <c r="D26" i="1"/>
  <c r="E26" i="1"/>
  <c r="F26" i="1"/>
  <c r="G26" i="1"/>
  <c r="H26" i="1"/>
  <c r="I26" i="1"/>
  <c r="J26" i="1"/>
  <c r="K26" i="1"/>
  <c r="L26" i="1"/>
  <c r="M26" i="1"/>
  <c r="A27" i="1"/>
  <c r="B27" i="1"/>
  <c r="C27" i="1"/>
  <c r="D27" i="1"/>
  <c r="E27" i="1"/>
  <c r="F27" i="1"/>
  <c r="G27" i="1"/>
  <c r="H27" i="1"/>
  <c r="I27" i="1"/>
  <c r="J27" i="1"/>
  <c r="K27" i="1"/>
  <c r="L27" i="1"/>
  <c r="M27" i="1"/>
  <c r="A28" i="1"/>
  <c r="B28" i="1"/>
  <c r="C28" i="1"/>
  <c r="D28" i="1"/>
  <c r="E28" i="1"/>
  <c r="F28" i="1"/>
  <c r="G28" i="1"/>
  <c r="H28" i="1"/>
  <c r="I28" i="1"/>
  <c r="J28" i="1"/>
  <c r="K28" i="1"/>
  <c r="L28" i="1"/>
  <c r="M28" i="1"/>
  <c r="A29" i="1"/>
  <c r="B29" i="1"/>
  <c r="C29" i="1"/>
  <c r="D29" i="1"/>
  <c r="E29" i="1"/>
  <c r="F29" i="1"/>
  <c r="G29" i="1"/>
  <c r="H29" i="1"/>
  <c r="I29" i="1"/>
  <c r="J29" i="1"/>
  <c r="K29" i="1"/>
  <c r="L29" i="1"/>
  <c r="M29" i="1"/>
  <c r="A30" i="1"/>
  <c r="B30" i="1"/>
  <c r="C30" i="1"/>
  <c r="D30" i="1"/>
  <c r="E30" i="1"/>
  <c r="F30" i="1"/>
  <c r="G30" i="1"/>
  <c r="H30" i="1"/>
  <c r="I30" i="1"/>
  <c r="J30" i="1"/>
  <c r="K30" i="1"/>
  <c r="L30" i="1"/>
  <c r="M30" i="1"/>
  <c r="A31" i="1"/>
  <c r="B31" i="1"/>
  <c r="C31" i="1"/>
  <c r="D31" i="1"/>
  <c r="E31" i="1"/>
  <c r="F31" i="1"/>
  <c r="G31" i="1"/>
  <c r="H31" i="1"/>
  <c r="I31" i="1"/>
  <c r="J31" i="1"/>
  <c r="K31" i="1"/>
  <c r="L31" i="1"/>
  <c r="M31" i="1"/>
  <c r="A32" i="1"/>
  <c r="B32" i="1"/>
  <c r="C32" i="1"/>
  <c r="D32" i="1"/>
  <c r="E32" i="1"/>
  <c r="F32" i="1"/>
  <c r="G32" i="1"/>
  <c r="H32" i="1"/>
  <c r="I32" i="1"/>
  <c r="J32" i="1"/>
  <c r="K32" i="1"/>
  <c r="L32" i="1"/>
  <c r="M32" i="1"/>
  <c r="A33" i="1"/>
  <c r="B33" i="1"/>
  <c r="C33" i="1"/>
  <c r="D33" i="1"/>
  <c r="E33" i="1"/>
  <c r="F33" i="1"/>
  <c r="G33" i="1"/>
  <c r="H33" i="1"/>
  <c r="I33" i="1"/>
  <c r="J33" i="1"/>
  <c r="K33" i="1"/>
  <c r="L33" i="1"/>
  <c r="M33" i="1"/>
  <c r="A34" i="1"/>
  <c r="B34" i="1"/>
  <c r="C34" i="1"/>
  <c r="D34" i="1"/>
  <c r="E34" i="1"/>
  <c r="F34" i="1"/>
  <c r="G34" i="1"/>
  <c r="H34" i="1"/>
  <c r="I34" i="1"/>
  <c r="J34" i="1"/>
  <c r="K34" i="1"/>
  <c r="L34" i="1"/>
  <c r="M34" i="1"/>
  <c r="A35" i="1"/>
  <c r="B35" i="1"/>
  <c r="C35" i="1"/>
  <c r="D35" i="1"/>
  <c r="E35" i="1"/>
  <c r="F35" i="1"/>
  <c r="G35" i="1"/>
  <c r="H35" i="1"/>
  <c r="I35" i="1"/>
  <c r="J35" i="1"/>
  <c r="K35" i="1"/>
  <c r="L35" i="1"/>
  <c r="M35" i="1"/>
  <c r="A36" i="1"/>
  <c r="B36" i="1"/>
  <c r="C36" i="1"/>
  <c r="D36" i="1"/>
  <c r="E36" i="1"/>
  <c r="F36" i="1"/>
  <c r="G36" i="1"/>
  <c r="H36" i="1"/>
  <c r="I36" i="1"/>
  <c r="J36" i="1"/>
  <c r="K36" i="1"/>
  <c r="L36" i="1"/>
  <c r="M36" i="1"/>
  <c r="A37" i="1"/>
  <c r="B37" i="1"/>
  <c r="C37" i="1"/>
  <c r="D37" i="1"/>
  <c r="E37" i="1"/>
  <c r="F37" i="1"/>
  <c r="G37" i="1"/>
  <c r="H37" i="1"/>
  <c r="I37" i="1"/>
  <c r="J37" i="1"/>
  <c r="K37" i="1"/>
  <c r="L37" i="1"/>
  <c r="M37" i="1"/>
  <c r="A38" i="1"/>
  <c r="B38" i="1"/>
  <c r="C38" i="1"/>
  <c r="D38" i="1"/>
  <c r="E38" i="1"/>
  <c r="F38" i="1"/>
  <c r="G38" i="1"/>
  <c r="H38" i="1"/>
  <c r="I38" i="1"/>
  <c r="J38" i="1"/>
  <c r="K38" i="1"/>
  <c r="L38" i="1"/>
  <c r="M38" i="1"/>
  <c r="A39" i="1"/>
  <c r="B39" i="1"/>
  <c r="C39" i="1"/>
  <c r="D39" i="1"/>
  <c r="E39" i="1"/>
  <c r="F39" i="1"/>
  <c r="G39" i="1"/>
  <c r="H39" i="1"/>
  <c r="I39" i="1"/>
  <c r="J39" i="1"/>
  <c r="K39" i="1"/>
  <c r="L39" i="1"/>
  <c r="M39" i="1"/>
  <c r="A40" i="1"/>
  <c r="B40" i="1"/>
  <c r="C40" i="1"/>
  <c r="D40" i="1"/>
  <c r="E40" i="1"/>
  <c r="F40" i="1"/>
  <c r="G40" i="1"/>
  <c r="H40" i="1"/>
  <c r="I40" i="1"/>
  <c r="J40" i="1"/>
  <c r="K40" i="1"/>
  <c r="L40" i="1"/>
  <c r="M40" i="1"/>
  <c r="A41" i="1"/>
  <c r="B41" i="1"/>
  <c r="C41" i="1"/>
  <c r="D41" i="1"/>
  <c r="E41" i="1"/>
  <c r="F41" i="1"/>
  <c r="G41" i="1"/>
  <c r="H41" i="1"/>
  <c r="I41" i="1"/>
  <c r="J41" i="1"/>
  <c r="K41" i="1"/>
  <c r="L41" i="1"/>
  <c r="M41" i="1"/>
  <c r="A42" i="1"/>
  <c r="B42" i="1"/>
  <c r="C42" i="1"/>
  <c r="D42" i="1"/>
  <c r="E42" i="1"/>
  <c r="F42" i="1"/>
  <c r="G42" i="1"/>
  <c r="H42" i="1"/>
  <c r="I42" i="1"/>
  <c r="J42" i="1"/>
  <c r="K42" i="1"/>
  <c r="L42" i="1"/>
  <c r="M42" i="1"/>
  <c r="A43" i="1"/>
  <c r="B43" i="1"/>
  <c r="C43" i="1"/>
  <c r="D43" i="1"/>
  <c r="E43" i="1"/>
  <c r="F43" i="1"/>
  <c r="G43" i="1"/>
  <c r="H43" i="1"/>
  <c r="I43" i="1"/>
  <c r="J43" i="1"/>
  <c r="K43" i="1"/>
  <c r="L43" i="1"/>
  <c r="M43" i="1"/>
  <c r="M44" i="1"/>
  <c r="M45" i="1"/>
  <c r="T15" i="5" l="1"/>
  <c r="S41" i="1"/>
  <c r="R33" i="1"/>
  <c r="D11" i="5" s="1"/>
  <c r="Q29" i="1"/>
  <c r="U9" i="5"/>
  <c r="U8" i="5"/>
  <c r="I24" i="7"/>
  <c r="P34" i="1"/>
  <c r="C12" i="5" s="1"/>
  <c r="S29" i="1"/>
  <c r="O42" i="1"/>
  <c r="P42" i="1"/>
  <c r="C20" i="5" s="1"/>
  <c r="R43" i="1"/>
  <c r="D21" i="5" s="1"/>
  <c r="N43" i="1"/>
  <c r="B21" i="5" s="1"/>
  <c r="O21" i="5" s="1"/>
  <c r="S42" i="1"/>
  <c r="P41" i="1"/>
  <c r="C19" i="5" s="1"/>
  <c r="O41" i="1"/>
  <c r="R40" i="1"/>
  <c r="D18" i="5" s="1"/>
  <c r="P40" i="1"/>
  <c r="C18" i="5" s="1"/>
  <c r="N40" i="1"/>
  <c r="B18" i="5" s="1"/>
  <c r="T18" i="5" s="1"/>
  <c r="S39" i="1"/>
  <c r="Q39" i="1"/>
  <c r="K44" i="1"/>
  <c r="G52" i="1" s="1"/>
  <c r="O38" i="1"/>
  <c r="S38" i="1"/>
  <c r="C44" i="1"/>
  <c r="D51" i="1" s="1"/>
  <c r="S37" i="1"/>
  <c r="N37" i="1"/>
  <c r="B15" i="5" s="1"/>
  <c r="N15" i="5" s="1"/>
  <c r="S36" i="1"/>
  <c r="N36" i="1"/>
  <c r="B14" i="5" s="1"/>
  <c r="U14" i="5" s="1"/>
  <c r="R35" i="1"/>
  <c r="D13" i="5" s="1"/>
  <c r="Q35" i="1"/>
  <c r="R34" i="1"/>
  <c r="D12" i="5" s="1"/>
  <c r="O34" i="1"/>
  <c r="P33" i="1"/>
  <c r="C11" i="5" s="1"/>
  <c r="R32" i="1"/>
  <c r="D10" i="5" s="1"/>
  <c r="P32" i="1"/>
  <c r="C10" i="5" s="1"/>
  <c r="P31" i="1"/>
  <c r="C9" i="5" s="1"/>
  <c r="S30" i="1"/>
  <c r="R30" i="1"/>
  <c r="D8" i="5" s="1"/>
  <c r="Q30" i="1"/>
  <c r="G44" i="1"/>
  <c r="H51" i="1" s="1"/>
  <c r="O29" i="1"/>
  <c r="L45" i="1"/>
  <c r="R28" i="1"/>
  <c r="D6" i="5" s="1"/>
  <c r="O28" i="1"/>
  <c r="R27" i="1"/>
  <c r="D5" i="5" s="1"/>
  <c r="I45" i="1"/>
  <c r="J45" i="1"/>
  <c r="H44" i="1"/>
  <c r="D52" i="1" s="1"/>
  <c r="F45" i="1"/>
  <c r="E44" i="1"/>
  <c r="F51" i="1" s="1"/>
  <c r="P27" i="1"/>
  <c r="C5" i="5" s="1"/>
  <c r="D44" i="1"/>
  <c r="E51" i="1" s="1"/>
  <c r="I44" i="1"/>
  <c r="E52" i="1" s="1"/>
  <c r="R41" i="1"/>
  <c r="D19" i="5" s="1"/>
  <c r="Q32" i="1"/>
  <c r="E45" i="1"/>
  <c r="K45" i="1"/>
  <c r="O26" i="1"/>
  <c r="O36" i="1"/>
  <c r="S35" i="1"/>
  <c r="O27" i="1"/>
  <c r="S34" i="1"/>
  <c r="P26" i="1"/>
  <c r="R29" i="1"/>
  <c r="D7" i="5" s="1"/>
  <c r="N35" i="1"/>
  <c r="B13" i="5" s="1"/>
  <c r="T13" i="5" s="1"/>
  <c r="R38" i="1"/>
  <c r="D16" i="5" s="1"/>
  <c r="G45" i="1"/>
  <c r="D45" i="1"/>
  <c r="O31" i="1"/>
  <c r="Q31" i="1"/>
  <c r="G46" i="1"/>
  <c r="N30" i="1"/>
  <c r="B8" i="5" s="1"/>
  <c r="N8" i="5" s="1"/>
  <c r="S33" i="1"/>
  <c r="P35" i="1"/>
  <c r="C13" i="5" s="1"/>
  <c r="P39" i="1"/>
  <c r="C17" i="5" s="1"/>
  <c r="L47" i="1"/>
  <c r="C52" i="1"/>
  <c r="O33" i="1"/>
  <c r="N29" i="1"/>
  <c r="B7" i="5" s="1"/>
  <c r="O7" i="5" s="1"/>
  <c r="R42" i="1"/>
  <c r="D20" i="5" s="1"/>
  <c r="S27" i="1"/>
  <c r="S32" i="1"/>
  <c r="S28" i="1"/>
  <c r="R36" i="1"/>
  <c r="D14" i="5" s="1"/>
  <c r="J44" i="1"/>
  <c r="F52" i="1" s="1"/>
  <c r="O37" i="1"/>
  <c r="N32" i="1"/>
  <c r="B10" i="5" s="1"/>
  <c r="T10" i="5" s="1"/>
  <c r="S43" i="1"/>
  <c r="P36" i="1"/>
  <c r="C14" i="5" s="1"/>
  <c r="P43" i="1"/>
  <c r="C21" i="5" s="1"/>
  <c r="C51" i="1"/>
  <c r="R39" i="1"/>
  <c r="D17" i="5" s="1"/>
  <c r="G24" i="7"/>
  <c r="O18" i="5"/>
  <c r="E24" i="7"/>
  <c r="O15" i="5"/>
  <c r="D24" i="7"/>
  <c r="S26" i="1"/>
  <c r="R37" i="1"/>
  <c r="D15" i="5" s="1"/>
  <c r="L44" i="1"/>
  <c r="H52" i="1" s="1"/>
  <c r="P29" i="1"/>
  <c r="C7" i="5" s="1"/>
  <c r="O32" i="1"/>
  <c r="N34" i="1"/>
  <c r="B12" i="5" s="1"/>
  <c r="T12" i="5" s="1"/>
  <c r="S40" i="1"/>
  <c r="H45" i="1"/>
  <c r="Q36" i="1"/>
  <c r="N27" i="1"/>
  <c r="B5" i="5" s="1"/>
  <c r="U5" i="5" s="1"/>
  <c r="F44" i="1"/>
  <c r="G51" i="1" s="1"/>
  <c r="O35" i="1"/>
  <c r="N39" i="1"/>
  <c r="B17" i="5" s="1"/>
  <c r="U17" i="5" s="1"/>
  <c r="P37" i="1"/>
  <c r="C15" i="5" s="1"/>
  <c r="Q27" i="1"/>
  <c r="Q37" i="1"/>
  <c r="Q33" i="1"/>
  <c r="J24" i="7"/>
  <c r="R26" i="1"/>
  <c r="N31" i="1"/>
  <c r="B9" i="5" s="1"/>
  <c r="T9" i="5" s="1"/>
  <c r="N33" i="1"/>
  <c r="B11" i="5" s="1"/>
  <c r="O11" i="5" s="1"/>
  <c r="O39" i="1"/>
  <c r="L46" i="1"/>
  <c r="Q34" i="1"/>
  <c r="H24" i="7"/>
  <c r="U19" i="5"/>
  <c r="T5" i="5"/>
  <c r="U20" i="5"/>
  <c r="U12" i="5"/>
  <c r="F24" i="7"/>
  <c r="Q42" i="1"/>
  <c r="N42" i="1"/>
  <c r="B20" i="5" s="1"/>
  <c r="O20" i="5" s="1"/>
  <c r="Q40" i="1"/>
  <c r="O40" i="1"/>
  <c r="P28" i="1"/>
  <c r="C6" i="5" s="1"/>
  <c r="Q28" i="1"/>
  <c r="N28" i="1"/>
  <c r="B6" i="5" s="1"/>
  <c r="N6" i="5" s="1"/>
  <c r="O10" i="5"/>
  <c r="Q43" i="1"/>
  <c r="O43" i="1"/>
  <c r="Q41" i="1"/>
  <c r="N41" i="1"/>
  <c r="B19" i="5" s="1"/>
  <c r="O19" i="5" s="1"/>
  <c r="P38" i="1"/>
  <c r="C16" i="5" s="1"/>
  <c r="Q38" i="1"/>
  <c r="N38" i="1"/>
  <c r="B16" i="5" s="1"/>
  <c r="U16" i="5" s="1"/>
  <c r="R31" i="1"/>
  <c r="D9" i="5" s="1"/>
  <c r="S31" i="1"/>
  <c r="O30" i="1"/>
  <c r="P30" i="1"/>
  <c r="C8" i="5" s="1"/>
  <c r="C45" i="1"/>
  <c r="G47" i="1"/>
  <c r="Q26" i="1"/>
  <c r="N26" i="1"/>
  <c r="N13" i="5" l="1"/>
  <c r="O14" i="5"/>
  <c r="N17" i="5"/>
  <c r="U6" i="5"/>
  <c r="U13" i="5"/>
  <c r="T21" i="5"/>
  <c r="N5" i="5"/>
  <c r="N21" i="5"/>
  <c r="U18" i="5"/>
  <c r="U15" i="5"/>
  <c r="O13" i="5"/>
  <c r="N10" i="5"/>
  <c r="O9" i="5"/>
  <c r="T20" i="5"/>
  <c r="T11" i="5"/>
  <c r="T7" i="5"/>
  <c r="O5" i="5"/>
  <c r="O17" i="5"/>
  <c r="O12" i="5"/>
  <c r="N14" i="5"/>
  <c r="U10" i="5"/>
  <c r="T14" i="5"/>
  <c r="N11" i="5"/>
  <c r="T17" i="5"/>
  <c r="T8" i="5"/>
  <c r="O8" i="5"/>
  <c r="N18" i="5"/>
  <c r="T6" i="5"/>
  <c r="N16" i="5"/>
  <c r="U21" i="5"/>
  <c r="N19" i="5"/>
  <c r="U7" i="5"/>
  <c r="N7" i="5"/>
  <c r="U11" i="5"/>
  <c r="T19" i="5"/>
  <c r="I52" i="1"/>
  <c r="J51" i="1"/>
  <c r="I51" i="1"/>
  <c r="E53" i="1"/>
  <c r="H53" i="1"/>
  <c r="G53" i="1"/>
  <c r="F53" i="1"/>
  <c r="F54" i="1"/>
  <c r="H54" i="1"/>
  <c r="E54" i="1"/>
  <c r="G54" i="1"/>
  <c r="J52" i="1"/>
  <c r="P47" i="1"/>
  <c r="C4" i="5"/>
  <c r="P46" i="1"/>
  <c r="P44" i="1"/>
  <c r="P45" i="1"/>
  <c r="D4" i="5"/>
  <c r="R47" i="1"/>
  <c r="R45" i="1"/>
  <c r="R44" i="1"/>
  <c r="R46" i="1"/>
  <c r="O6" i="5"/>
  <c r="N47" i="1"/>
  <c r="N46" i="1"/>
  <c r="B4" i="5"/>
  <c r="N44" i="1"/>
  <c r="N45" i="1"/>
  <c r="O16" i="5"/>
  <c r="N20" i="5"/>
  <c r="U4" i="5" l="1"/>
  <c r="U25" i="5" s="1"/>
  <c r="N4" i="5"/>
  <c r="N26" i="5" s="1"/>
  <c r="N25" i="5"/>
  <c r="K52" i="1"/>
  <c r="O25" i="5"/>
  <c r="O4" i="5"/>
  <c r="O26" i="5" s="1"/>
  <c r="T4" i="5"/>
  <c r="I30" i="5"/>
  <c r="I48" i="5"/>
  <c r="U26" i="5" l="1"/>
  <c r="T25" i="5"/>
  <c r="T26" i="5"/>
</calcChain>
</file>

<file path=xl/sharedStrings.xml><?xml version="1.0" encoding="utf-8"?>
<sst xmlns="http://schemas.openxmlformats.org/spreadsheetml/2006/main" count="195" uniqueCount="92">
  <si>
    <t>Participant</t>
  </si>
  <si>
    <t>P1</t>
  </si>
  <si>
    <t>Group</t>
  </si>
  <si>
    <t>Initials</t>
  </si>
  <si>
    <t>Entry Time (seconds)</t>
  </si>
  <si>
    <t>Entry Speed (wpm)</t>
  </si>
  <si>
    <t>Mean</t>
  </si>
  <si>
    <t>SD</t>
  </si>
  <si>
    <t>Method</t>
  </si>
  <si>
    <t>Trial</t>
  </si>
  <si>
    <t>Overall</t>
  </si>
  <si>
    <t>Min</t>
  </si>
  <si>
    <t>Max</t>
  </si>
  <si>
    <t>Improvement</t>
  </si>
  <si>
    <t xml:space="preserve">  </t>
  </si>
  <si>
    <t>If yes, how many messages per day?</t>
  </si>
  <si>
    <t>Age</t>
  </si>
  <si>
    <t>Hours of computer use per day?</t>
  </si>
  <si>
    <t>faster</t>
  </si>
  <si>
    <t>Text Entry Speed (wpm)</t>
  </si>
  <si>
    <t>Correlation</t>
  </si>
  <si>
    <t xml:space="preserve">r = </t>
  </si>
  <si>
    <r>
      <t>r</t>
    </r>
    <r>
      <rPr>
        <sz val="14"/>
        <rFont val="Arial"/>
        <family val="2"/>
      </rPr>
      <t xml:space="preserve"> = </t>
    </r>
  </si>
  <si>
    <t>Responses</t>
  </si>
  <si>
    <t>Tally</t>
  </si>
  <si>
    <t>Result</t>
  </si>
  <si>
    <t>Units</t>
  </si>
  <si>
    <t>English</t>
  </si>
  <si>
    <t>Non-English</t>
  </si>
  <si>
    <t>SE</t>
  </si>
  <si>
    <t>Using STATVIEW</t>
  </si>
  <si>
    <t>Using ANOVA2</t>
  </si>
  <si>
    <t>Performance Results</t>
  </si>
  <si>
    <t>Questionnaire Responses</t>
  </si>
  <si>
    <t>Male</t>
  </si>
  <si>
    <t>Female</t>
  </si>
  <si>
    <t>Overall Entry Speed (wpm) by First Language</t>
  </si>
  <si>
    <t>Overll Entry Speed (wpm) by Gender</t>
  </si>
  <si>
    <t>Years</t>
  </si>
  <si>
    <t>Messages per day</t>
  </si>
  <si>
    <t>Hours per day</t>
  </si>
  <si>
    <t>A longitudinal study comparing the Opti and Qwerty software keyboards is presented in a CHI99 paper</t>
  </si>
  <si>
    <t>Main Result:</t>
  </si>
  <si>
    <t>URL: http://www.yorku.ca/mack/CHI99a.html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</si>
  <si>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</si>
  <si>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</si>
  <si>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</si>
  <si>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</si>
  <si>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</si>
  <si>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</si>
  <si>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</si>
  <si>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</si>
  <si>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</si>
  <si>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</si>
  <si>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</si>
  <si>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</si>
  <si>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</si>
  <si>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</si>
  <si>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</si>
  <si>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</si>
  <si>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</si>
  <si>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Opti (A)</t>
  </si>
  <si>
    <t>QWERTY (B)</t>
  </si>
  <si>
    <t>Y</t>
  </si>
  <si>
    <t>English as
1st language (Y/N)</t>
  </si>
  <si>
    <t>M</t>
  </si>
  <si>
    <t>Sex (M/F)</t>
  </si>
  <si>
    <t>Do you regularly use a mobile phone? (Y/N)</t>
  </si>
  <si>
    <t>Do you send text messages on a mobile phone? (Y/N)</t>
  </si>
  <si>
    <t>Qwerty (B)</t>
  </si>
  <si>
    <t>AB or BA?</t>
  </si>
  <si>
    <t>1 or 2</t>
  </si>
  <si>
    <t>N</t>
  </si>
  <si>
    <t>F</t>
  </si>
  <si>
    <t>DJ</t>
  </si>
  <si>
    <t>TL</t>
  </si>
  <si>
    <t>BS</t>
  </si>
  <si>
    <t>RH</t>
  </si>
  <si>
    <t>KL</t>
  </si>
  <si>
    <t>JN</t>
  </si>
  <si>
    <t>DM</t>
  </si>
  <si>
    <t>SH</t>
  </si>
  <si>
    <t>EG</t>
  </si>
  <si>
    <t>RD</t>
  </si>
  <si>
    <t>DKT</t>
  </si>
  <si>
    <t>BG</t>
  </si>
  <si>
    <t>SB</t>
  </si>
  <si>
    <t>CA</t>
  </si>
  <si>
    <t>AC</t>
  </si>
  <si>
    <t>SA</t>
  </si>
  <si>
    <t>MC</t>
  </si>
  <si>
    <t>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</si>
</sst>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0.0000"/>
  </numFmts>
  <fonts count="7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0"/>
      <color indexed="1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center"/>
    </xf>
    <xf numFmtId="2" fontId="0" fillId="4" borderId="1" xfId="0" applyNumberFormat="1" applyFill="1" applyBorder="1" applyAlignment="1"/>
    <xf numFmtId="10" fontId="0" fillId="0" borderId="0" xfId="0" applyNumberFormat="1"/>
    <xf numFmtId="165" fontId="0" fillId="0" borderId="0" xfId="0" applyNumberFormat="1"/>
    <xf numFmtId="0" fontId="0" fillId="0" borderId="0" xfId="0" applyBorder="1"/>
    <xf numFmtId="2" fontId="2" fillId="5" borderId="1" xfId="0" applyNumberFormat="1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>
      <alignment horizontal="right"/>
    </xf>
    <xf numFmtId="2" fontId="0" fillId="0" borderId="0" xfId="0" applyNumberFormat="1" applyFill="1" applyBorder="1" applyAlignment="1"/>
    <xf numFmtId="2" fontId="0" fillId="0" borderId="0" xfId="0" applyNumberFormat="1" applyFill="1" applyBorder="1"/>
    <xf numFmtId="0" fontId="0" fillId="0" borderId="0" xfId="0" applyFill="1" applyBorder="1"/>
    <xf numFmtId="2" fontId="3" fillId="6" borderId="1" xfId="0" applyNumberFormat="1" applyFont="1" applyFill="1" applyBorder="1" applyAlignment="1">
      <alignment horizontal="right"/>
    </xf>
    <xf numFmtId="2" fontId="0" fillId="6" borderId="1" xfId="0" applyNumberFormat="1" applyFill="1" applyBorder="1" applyAlignment="1"/>
    <xf numFmtId="0" fontId="3" fillId="6" borderId="1" xfId="0" applyFont="1" applyFill="1" applyBorder="1" applyAlignment="1">
      <alignment horizontal="right"/>
    </xf>
    <xf numFmtId="2" fontId="0" fillId="6" borderId="1" xfId="0" applyNumberFormat="1" applyFill="1" applyBorder="1"/>
    <xf numFmtId="2" fontId="0" fillId="0" borderId="0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2" fontId="0" fillId="0" borderId="0" xfId="0" applyNumberFormat="1" applyBorder="1"/>
    <xf numFmtId="0" fontId="0" fillId="7" borderId="0" xfId="0" applyFill="1"/>
    <xf numFmtId="0" fontId="0" fillId="0" borderId="1" xfId="0" applyBorder="1"/>
    <xf numFmtId="1" fontId="0" fillId="4" borderId="1" xfId="0" applyNumberForma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1" fontId="6" fillId="7" borderId="1" xfId="0" applyNumberFormat="1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4" fillId="6" borderId="2" xfId="0" applyFont="1" applyFill="1" applyBorder="1" applyAlignment="1">
      <alignment horizontal="left"/>
    </xf>
    <xf numFmtId="0" fontId="5" fillId="6" borderId="3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166" fontId="0" fillId="0" borderId="0" xfId="0" applyNumberForma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5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2" fontId="0" fillId="6" borderId="1" xfId="0" applyNumberFormat="1" applyFill="1" applyBorder="1" applyAlignment="1">
      <alignment horizontal="center"/>
    </xf>
    <xf numFmtId="0" fontId="1" fillId="0" borderId="0" xfId="0" applyFont="1"/>
    <xf numFmtId="1" fontId="1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08474576271189"/>
          <c:y val="8.7591396968017543E-2"/>
          <c:w val="0.62203389830508482"/>
          <c:h val="0.70438081728447444"/>
        </c:manualLayout>
      </c:layout>
      <c:lineChart>
        <c:grouping val="standard"/>
        <c:varyColors val="0"/>
        <c:ser>
          <c:idx val="1"/>
          <c:order val="0"/>
          <c:tx>
            <c:strRef>
              <c:f>'Data Tables'!$C$52</c:f>
              <c:strCache>
                <c:ptCount val="1"/>
                <c:pt idx="0">
                  <c:v>QWERTY (B)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wer"/>
            <c:forward val="16"/>
            <c:dispRSqr val="1"/>
            <c:dispEq val="1"/>
            <c:trendlineLbl>
              <c:layout>
                <c:manualLayout>
                  <c:x val="-0.29401739502188401"/>
                  <c:y val="0.14781351483606925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3175">
                  <a:solidFill>
                    <a:srgbClr val="808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val>
            <c:numRef>
              <c:f>'Data Tables'!$D$52:$H$52</c:f>
              <c:numCache>
                <c:formatCode>0.00</c:formatCode>
                <c:ptCount val="5"/>
                <c:pt idx="0">
                  <c:v>37.097701917365242</c:v>
                </c:pt>
                <c:pt idx="1">
                  <c:v>41.324239042922777</c:v>
                </c:pt>
                <c:pt idx="2">
                  <c:v>44.24444277472324</c:v>
                </c:pt>
                <c:pt idx="3">
                  <c:v>46.114220673051278</c:v>
                </c:pt>
                <c:pt idx="4">
                  <c:v>48.095781351482287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Tables'!$C$51</c:f>
              <c:strCache>
                <c:ptCount val="1"/>
                <c:pt idx="0">
                  <c:v>Opti (A)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wer"/>
            <c:forward val="16"/>
            <c:dispRSqr val="1"/>
            <c:dispEq val="1"/>
            <c:trendlineLbl>
              <c:layout>
                <c:manualLayout>
                  <c:x val="4.0709995996262649E-3"/>
                  <c:y val="0.1055511289929657"/>
                </c:manualLayout>
              </c:layout>
              <c:numFmt formatCode="General" sourceLinked="0"/>
              <c:spPr>
                <a:solidFill>
                  <a:srgbClr val="FFFFFF"/>
                </a:solidFill>
                <a:ln w="3175">
                  <a:solidFill>
                    <a:srgbClr val="80808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1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val>
            <c:numRef>
              <c:f>'Data Tables'!$D$51:$H$51</c:f>
              <c:numCache>
                <c:formatCode>0.00</c:formatCode>
                <c:ptCount val="5"/>
                <c:pt idx="0">
                  <c:v>11.700839783751377</c:v>
                </c:pt>
                <c:pt idx="1">
                  <c:v>12.944187797522913</c:v>
                </c:pt>
                <c:pt idx="2">
                  <c:v>13.662624294584248</c:v>
                </c:pt>
                <c:pt idx="3">
                  <c:v>14.693371158741241</c:v>
                </c:pt>
                <c:pt idx="4">
                  <c:v>16.145631089592694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657280"/>
        <c:axId val="44688128"/>
      </c:lineChart>
      <c:catAx>
        <c:axId val="446572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Trial</a:t>
                </a:r>
              </a:p>
            </c:rich>
          </c:tx>
          <c:layout>
            <c:manualLayout>
              <c:xMode val="edge"/>
              <c:yMode val="edge"/>
              <c:x val="0.39322035680119427"/>
              <c:y val="0.87226448388866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881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6881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Entry Speed (wpm)</a:t>
                </a:r>
              </a:p>
            </c:rich>
          </c:tx>
          <c:layout>
            <c:manualLayout>
              <c:xMode val="edge"/>
              <c:yMode val="edge"/>
              <c:x val="2.2033928001990409E-2"/>
              <c:y val="0.229927562020849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57280"/>
        <c:crosses val="autoZero"/>
        <c:crossBetween val="between"/>
        <c:majorUnit val="5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627503337783726"/>
          <c:y val="0.24293822382371694"/>
          <c:w val="0.27102803738317766"/>
          <c:h val="0.31873323526866837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25000000000003"/>
          <c:y val="0.11818208048224541"/>
          <c:w val="0.81009615384615374"/>
          <c:h val="0.5727285438754969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7.2355138300019854E-3"/>
                  <c:y val="-4.073406070433351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2260246315364889E-3"/>
                  <c:y val="-5.3496378789554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errBars>
            <c:errBarType val="both"/>
            <c:errValType val="cust"/>
            <c:noEndCap val="0"/>
            <c:plus>
              <c:numRef>
                <c:f>'Data Tables'!$J$51:$J$52</c:f>
                <c:numCache>
                  <c:formatCode>General</c:formatCode>
                  <c:ptCount val="2"/>
                  <c:pt idx="0">
                    <c:v>1.692155132747432</c:v>
                  </c:pt>
                  <c:pt idx="1">
                    <c:v>4.3056686048728032</c:v>
                  </c:pt>
                </c:numCache>
              </c:numRef>
            </c:plus>
            <c:minus>
              <c:numRef>
                <c:f>'Data Tables'!$J$51:$J$52</c:f>
                <c:numCache>
                  <c:formatCode>General</c:formatCode>
                  <c:ptCount val="2"/>
                  <c:pt idx="0">
                    <c:v>1.692155132747432</c:v>
                  </c:pt>
                  <c:pt idx="1">
                    <c:v>4.3056686048728032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'Data Tables'!$C$51:$C$52</c:f>
              <c:strCache>
                <c:ptCount val="2"/>
                <c:pt idx="0">
                  <c:v>Opti (A)</c:v>
                </c:pt>
                <c:pt idx="1">
                  <c:v>QWERTY (B)</c:v>
                </c:pt>
              </c:strCache>
            </c:strRef>
          </c:cat>
          <c:val>
            <c:numRef>
              <c:f>'Data Tables'!$I$51:$I$52</c:f>
              <c:numCache>
                <c:formatCode>0.00</c:formatCode>
                <c:ptCount val="2"/>
                <c:pt idx="0">
                  <c:v>13.829330824838497</c:v>
                </c:pt>
                <c:pt idx="1">
                  <c:v>43.375277151908968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591936"/>
        <c:axId val="43598208"/>
      </c:barChart>
      <c:catAx>
        <c:axId val="43591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Layout</a:t>
                </a:r>
              </a:p>
            </c:rich>
          </c:tx>
          <c:layout>
            <c:manualLayout>
              <c:xMode val="edge"/>
              <c:yMode val="edge"/>
              <c:x val="0.50961544132826098"/>
              <c:y val="0.827274485426163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8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59820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Entry Speed (wpm)</a:t>
                </a:r>
              </a:p>
            </c:rich>
          </c:tx>
          <c:layout>
            <c:manualLayout>
              <c:xMode val="edge"/>
              <c:yMode val="edge"/>
              <c:x val="3.8461519557246367E-2"/>
              <c:y val="0.14545517336648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91936"/>
        <c:crosses val="autoZero"/>
        <c:crossBetween val="between"/>
        <c:majorUnit val="10"/>
      </c:valAx>
      <c:spPr>
        <a:noFill/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C0C0C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97475704816971"/>
          <c:y val="8.7591396968017543E-2"/>
          <c:w val="0.77179680437901754"/>
          <c:h val="0.6751836849618017"/>
        </c:manualLayout>
      </c:layout>
      <c:lineChart>
        <c:grouping val="standard"/>
        <c:varyColors val="0"/>
        <c:ser>
          <c:idx val="1"/>
          <c:order val="0"/>
          <c:tx>
            <c:strRef>
              <c:f>'Data Tables'!$C$52</c:f>
              <c:strCache>
                <c:ptCount val="1"/>
                <c:pt idx="0">
                  <c:v>QWERTY (B)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'Data Tables'!$D$52:$H$52</c:f>
              <c:numCache>
                <c:formatCode>0.00</c:formatCode>
                <c:ptCount val="5"/>
                <c:pt idx="0">
                  <c:v>37.097701917365242</c:v>
                </c:pt>
                <c:pt idx="1">
                  <c:v>41.324239042922777</c:v>
                </c:pt>
                <c:pt idx="2">
                  <c:v>44.24444277472324</c:v>
                </c:pt>
                <c:pt idx="3">
                  <c:v>46.114220673051278</c:v>
                </c:pt>
                <c:pt idx="4">
                  <c:v>48.095781351482287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Tables'!$C$51</c:f>
              <c:strCache>
                <c:ptCount val="1"/>
                <c:pt idx="0">
                  <c:v>Opti (A)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'Data Tables'!$D$51:$H$51</c:f>
              <c:numCache>
                <c:formatCode>0.00</c:formatCode>
                <c:ptCount val="5"/>
                <c:pt idx="0">
                  <c:v>11.700839783751377</c:v>
                </c:pt>
                <c:pt idx="1">
                  <c:v>12.944187797522913</c:v>
                </c:pt>
                <c:pt idx="2">
                  <c:v>13.662624294584248</c:v>
                </c:pt>
                <c:pt idx="3">
                  <c:v>14.693371158741241</c:v>
                </c:pt>
                <c:pt idx="4">
                  <c:v>16.145631089592694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27712"/>
        <c:axId val="45030016"/>
      </c:lineChart>
      <c:catAx>
        <c:axId val="4502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Trial</a:t>
                </a:r>
              </a:p>
            </c:rich>
          </c:tx>
          <c:layout>
            <c:manualLayout>
              <c:xMode val="edge"/>
              <c:yMode val="edge"/>
              <c:x val="0.50769376719476333"/>
              <c:y val="0.87226424161768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30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503001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Entry Speed (wpm)</a:t>
                </a:r>
              </a:p>
            </c:rich>
          </c:tx>
          <c:layout>
            <c:manualLayout>
              <c:xMode val="edge"/>
              <c:yMode val="edge"/>
              <c:x val="3.333333333333334E-2"/>
              <c:y val="0.2153288233337029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27712"/>
        <c:crosses val="autoZero"/>
        <c:crossBetween val="between"/>
        <c:majorUnit val="5"/>
      </c:valAx>
      <c:spPr>
        <a:noFill/>
        <a:ln w="12700">
          <a:solidFill>
            <a:srgbClr val="C0C0C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07643698152186"/>
          <c:y val="0.22535248234815716"/>
          <c:w val="0.28714912142006344"/>
          <c:h val="0.26197257033011734"/>
        </c:manualLayout>
      </c:layout>
      <c:overlay val="0"/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  <c:txPr>
        <a:bodyPr/>
        <a:lstStyle/>
        <a:p>
          <a:pPr>
            <a:defRPr sz="96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C0C0C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62937062937061"/>
          <c:y val="8.7378916928717021E-2"/>
          <c:w val="0.83741258741258739"/>
          <c:h val="0.68285005451701097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Relationships!$H$4:$H$21</c:f>
              <c:numCache>
                <c:formatCode>0</c:formatCode>
                <c:ptCount val="18"/>
                <c:pt idx="0">
                  <c:v>6</c:v>
                </c:pt>
                <c:pt idx="1">
                  <c:v>10</c:v>
                </c:pt>
                <c:pt idx="2">
                  <c:v>6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5</c:v>
                </c:pt>
                <c:pt idx="7">
                  <c:v>6</c:v>
                </c:pt>
                <c:pt idx="8">
                  <c:v>10</c:v>
                </c:pt>
                <c:pt idx="9">
                  <c:v>6</c:v>
                </c:pt>
                <c:pt idx="10">
                  <c:v>14</c:v>
                </c:pt>
                <c:pt idx="11">
                  <c:v>5</c:v>
                </c:pt>
                <c:pt idx="12">
                  <c:v>6</c:v>
                </c:pt>
                <c:pt idx="13">
                  <c:v>8</c:v>
                </c:pt>
                <c:pt idx="14">
                  <c:v>7</c:v>
                </c:pt>
                <c:pt idx="15">
                  <c:v>5</c:v>
                </c:pt>
                <c:pt idx="16">
                  <c:v>7</c:v>
                </c:pt>
                <c:pt idx="17">
                  <c:v>10</c:v>
                </c:pt>
              </c:numCache>
            </c:numRef>
          </c:xVal>
          <c:yVal>
            <c:numRef>
              <c:f>Relationships!$B$4:$B$21</c:f>
              <c:numCache>
                <c:formatCode>0.00</c:formatCode>
                <c:ptCount val="18"/>
                <c:pt idx="0">
                  <c:v>31.156445361851958</c:v>
                </c:pt>
                <c:pt idx="1">
                  <c:v>20.679290278718693</c:v>
                </c:pt>
                <c:pt idx="2">
                  <c:v>23.518170452642742</c:v>
                </c:pt>
                <c:pt idx="3">
                  <c:v>41.356037969336391</c:v>
                </c:pt>
                <c:pt idx="4">
                  <c:v>26.406470477205971</c:v>
                </c:pt>
                <c:pt idx="5">
                  <c:v>23.586038899904036</c:v>
                </c:pt>
                <c:pt idx="6">
                  <c:v>25.439619624257897</c:v>
                </c:pt>
                <c:pt idx="7">
                  <c:v>19.609938601225675</c:v>
                </c:pt>
                <c:pt idx="8">
                  <c:v>40.428018648018643</c:v>
                </c:pt>
                <c:pt idx="9">
                  <c:v>32.638203825726293</c:v>
                </c:pt>
                <c:pt idx="10">
                  <c:v>23.416505047269965</c:v>
                </c:pt>
                <c:pt idx="11">
                  <c:v>28.30804429316813</c:v>
                </c:pt>
                <c:pt idx="12">
                  <c:v>33.799566676776372</c:v>
                </c:pt>
                <c:pt idx="13">
                  <c:v>29.569770895009981</c:v>
                </c:pt>
                <c:pt idx="14">
                  <c:v>26.615407684103339</c:v>
                </c:pt>
                <c:pt idx="15">
                  <c:v>22.595139733070496</c:v>
                </c:pt>
                <c:pt idx="16">
                  <c:v>34.265131483251466</c:v>
                </c:pt>
                <c:pt idx="17">
                  <c:v>31.453671839189081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786432"/>
        <c:axId val="44788352"/>
      </c:scatterChart>
      <c:valAx>
        <c:axId val="44786432"/>
        <c:scaling>
          <c:orientation val="minMax"/>
          <c:max val="2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Computer Use (hr/day)</a:t>
                </a:r>
              </a:p>
            </c:rich>
          </c:tx>
          <c:layout>
            <c:manualLayout>
              <c:xMode val="edge"/>
              <c:yMode val="edge"/>
              <c:x val="0.39860136368823462"/>
              <c:y val="0.8737890111064361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88352"/>
        <c:crosses val="autoZero"/>
        <c:crossBetween val="midCat"/>
        <c:majorUnit val="2"/>
      </c:valAx>
      <c:valAx>
        <c:axId val="4478835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Overall Entry Speed (wpm)</a:t>
                </a:r>
              </a:p>
            </c:rich>
          </c:tx>
          <c:layout>
            <c:manualLayout>
              <c:xMode val="edge"/>
              <c:yMode val="edge"/>
              <c:x val="2.7972013009243415E-2"/>
              <c:y val="0.1197414731555502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78643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969696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3370277318724"/>
          <c:y val="8.3743943080288721E-2"/>
          <c:w val="0.85054404253357141"/>
          <c:h val="0.68719294468825132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Relationships!$F$4:$F$21</c:f>
              <c:numCache>
                <c:formatCode>0</c:formatCode>
                <c:ptCount val="18"/>
                <c:pt idx="0">
                  <c:v>21</c:v>
                </c:pt>
                <c:pt idx="1">
                  <c:v>20</c:v>
                </c:pt>
                <c:pt idx="2">
                  <c:v>23</c:v>
                </c:pt>
                <c:pt idx="3">
                  <c:v>21</c:v>
                </c:pt>
                <c:pt idx="4">
                  <c:v>22</c:v>
                </c:pt>
                <c:pt idx="5">
                  <c:v>22</c:v>
                </c:pt>
                <c:pt idx="6">
                  <c:v>22</c:v>
                </c:pt>
                <c:pt idx="7">
                  <c:v>28</c:v>
                </c:pt>
                <c:pt idx="8">
                  <c:v>22</c:v>
                </c:pt>
                <c:pt idx="9">
                  <c:v>0</c:v>
                </c:pt>
                <c:pt idx="10">
                  <c:v>23</c:v>
                </c:pt>
                <c:pt idx="11">
                  <c:v>23</c:v>
                </c:pt>
                <c:pt idx="12">
                  <c:v>21</c:v>
                </c:pt>
                <c:pt idx="13">
                  <c:v>25</c:v>
                </c:pt>
                <c:pt idx="14">
                  <c:v>21</c:v>
                </c:pt>
                <c:pt idx="15">
                  <c:v>24</c:v>
                </c:pt>
                <c:pt idx="16">
                  <c:v>22</c:v>
                </c:pt>
                <c:pt idx="17">
                  <c:v>22</c:v>
                </c:pt>
              </c:numCache>
            </c:numRef>
          </c:xVal>
          <c:yVal>
            <c:numRef>
              <c:f>Relationships!$B$4:$B$21</c:f>
              <c:numCache>
                <c:formatCode>0.00</c:formatCode>
                <c:ptCount val="18"/>
                <c:pt idx="0">
                  <c:v>31.156445361851958</c:v>
                </c:pt>
                <c:pt idx="1">
                  <c:v>20.679290278718693</c:v>
                </c:pt>
                <c:pt idx="2">
                  <c:v>23.518170452642742</c:v>
                </c:pt>
                <c:pt idx="3">
                  <c:v>41.356037969336391</c:v>
                </c:pt>
                <c:pt idx="4">
                  <c:v>26.406470477205971</c:v>
                </c:pt>
                <c:pt idx="5">
                  <c:v>23.586038899904036</c:v>
                </c:pt>
                <c:pt idx="6">
                  <c:v>25.439619624257897</c:v>
                </c:pt>
                <c:pt idx="7">
                  <c:v>19.609938601225675</c:v>
                </c:pt>
                <c:pt idx="8">
                  <c:v>40.428018648018643</c:v>
                </c:pt>
                <c:pt idx="9">
                  <c:v>32.638203825726293</c:v>
                </c:pt>
                <c:pt idx="10">
                  <c:v>23.416505047269965</c:v>
                </c:pt>
                <c:pt idx="11">
                  <c:v>28.30804429316813</c:v>
                </c:pt>
                <c:pt idx="12">
                  <c:v>33.799566676776372</c:v>
                </c:pt>
                <c:pt idx="13">
                  <c:v>29.569770895009981</c:v>
                </c:pt>
                <c:pt idx="14">
                  <c:v>26.615407684103339</c:v>
                </c:pt>
                <c:pt idx="15">
                  <c:v>22.595139733070496</c:v>
                </c:pt>
                <c:pt idx="16">
                  <c:v>34.265131483251466</c:v>
                </c:pt>
                <c:pt idx="17">
                  <c:v>31.453671839189081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827392"/>
        <c:axId val="44829312"/>
      </c:scatterChart>
      <c:valAx>
        <c:axId val="44827392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Age (years)</a:t>
                </a:r>
              </a:p>
            </c:rich>
          </c:tx>
          <c:layout>
            <c:manualLayout>
              <c:xMode val="edge"/>
              <c:yMode val="edge"/>
              <c:x val="0.46678327912815248"/>
              <c:y val="0.8773612350180366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9312"/>
        <c:crosses val="autoZero"/>
        <c:crossBetween val="midCat"/>
      </c:valAx>
      <c:valAx>
        <c:axId val="44829312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Overall Entry Speed (wpm)</a:t>
                </a:r>
              </a:p>
            </c:rich>
          </c:tx>
          <c:layout>
            <c:manualLayout>
              <c:xMode val="edge"/>
              <c:yMode val="edge"/>
              <c:x val="2.7972013009243415E-2"/>
              <c:y val="0.1320759474031263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273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969696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30876822861367"/>
          <c:y val="9.0592334494773524E-2"/>
          <c:w val="0.81763607061395327"/>
          <c:h val="0.668989547038327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Relationships!$N$26:$O$26</c:f>
                <c:numCache>
                  <c:formatCode>General</c:formatCode>
                  <c:ptCount val="2"/>
                  <c:pt idx="0">
                    <c:v>1.8669944936424621</c:v>
                  </c:pt>
                  <c:pt idx="1">
                    <c:v>2.1804798930659861</c:v>
                  </c:pt>
                </c:numCache>
              </c:numRef>
            </c:plus>
            <c:minus>
              <c:numRef>
                <c:f>Relationships!$N$26:$O$26</c:f>
                <c:numCache>
                  <c:formatCode>General</c:formatCode>
                  <c:ptCount val="2"/>
                  <c:pt idx="0">
                    <c:v>1.8669944936424621</c:v>
                  </c:pt>
                  <c:pt idx="1">
                    <c:v>2.1804798930659861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Relationships!$N$24:$O$24</c:f>
              <c:strCache>
                <c:ptCount val="2"/>
                <c:pt idx="0">
                  <c:v>English</c:v>
                </c:pt>
                <c:pt idx="1">
                  <c:v>Non-English</c:v>
                </c:pt>
              </c:strCache>
            </c:strRef>
          </c:cat>
          <c:val>
            <c:numRef>
              <c:f>Relationships!$N$25:$O$25</c:f>
              <c:numCache>
                <c:formatCode>0.0</c:formatCode>
                <c:ptCount val="2"/>
                <c:pt idx="0">
                  <c:v>29.622618460761277</c:v>
                </c:pt>
                <c:pt idx="1">
                  <c:v>27.326910897889299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54272"/>
        <c:axId val="44885120"/>
      </c:barChart>
      <c:catAx>
        <c:axId val="44854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First Language</a:t>
                </a:r>
              </a:p>
            </c:rich>
          </c:tx>
          <c:layout>
            <c:manualLayout>
              <c:xMode val="edge"/>
              <c:yMode val="edge"/>
              <c:x val="0.4529062089895014"/>
              <c:y val="0.867595728616114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85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85120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Entry Speed (wpm)</a:t>
                </a:r>
              </a:p>
            </c:rich>
          </c:tx>
          <c:layout>
            <c:manualLayout>
              <c:xMode val="edge"/>
              <c:yMode val="edge"/>
              <c:x val="3.2064058398950129E-2"/>
              <c:y val="0.2090590730953151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85427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10219537447725"/>
          <c:y val="8.4142660746171966E-2"/>
          <c:w val="0.81632734407619589"/>
          <c:h val="0.692558823064646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both"/>
            <c:errValType val="cust"/>
            <c:noEndCap val="0"/>
            <c:plus>
              <c:numRef>
                <c:f>Relationships!$N$26:$O$26</c:f>
                <c:numCache>
                  <c:formatCode>General</c:formatCode>
                  <c:ptCount val="2"/>
                  <c:pt idx="0">
                    <c:v>1.8669944936424621</c:v>
                  </c:pt>
                  <c:pt idx="1">
                    <c:v>2.1804798930659861</c:v>
                  </c:pt>
                </c:numCache>
              </c:numRef>
            </c:plus>
            <c:minus>
              <c:numRef>
                <c:f>Relationships!$N$26:$O$26</c:f>
                <c:numCache>
                  <c:formatCode>General</c:formatCode>
                  <c:ptCount val="2"/>
                  <c:pt idx="0">
                    <c:v>1.8669944936424621</c:v>
                  </c:pt>
                  <c:pt idx="1">
                    <c:v>2.1804798930659861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cat>
            <c:strRef>
              <c:f>Relationships!$T$24:$U$24</c:f>
              <c:strCache>
                <c:ptCount val="2"/>
                <c:pt idx="0">
                  <c:v>Female</c:v>
                </c:pt>
                <c:pt idx="1">
                  <c:v>Male</c:v>
                </c:pt>
              </c:strCache>
            </c:strRef>
          </c:cat>
          <c:val>
            <c:numRef>
              <c:f>Relationships!$T$25:$U$25</c:f>
              <c:numCache>
                <c:formatCode>0.00</c:formatCode>
                <c:ptCount val="2"/>
                <c:pt idx="0">
                  <c:v>25.908505840877041</c:v>
                </c:pt>
                <c:pt idx="1">
                  <c:v>30.316539173144349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3408"/>
        <c:axId val="44915328"/>
      </c:barChart>
      <c:catAx>
        <c:axId val="44913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Gender</a:t>
                </a:r>
              </a:p>
            </c:rich>
          </c:tx>
          <c:layout>
            <c:manualLayout>
              <c:xMode val="edge"/>
              <c:yMode val="edge"/>
              <c:x val="0.50000041794138783"/>
              <c:y val="0.877025438614066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15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915328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Entry Speed (wpm)</a:t>
                </a:r>
              </a:p>
            </c:rich>
          </c:tx>
          <c:layout>
            <c:manualLayout>
              <c:xMode val="edge"/>
              <c:yMode val="edge"/>
              <c:x val="3.2653133724526481E-2"/>
              <c:y val="0.2297739977159343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91340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281940</xdr:colOff>
      <xdr:row>70</xdr:row>
      <xdr:rowOff>160020</xdr:rowOff>
    </xdr:from>
    <xdr:to>
      <xdr:col>19</xdr:col>
      <xdr:colOff>228600</xdr:colOff>
      <xdr:row>87</xdr:row>
      <xdr:rowOff>7620</xdr:rowOff>
    </xdr:to>
    <xdr:graphicFrame macro="">
      <xdr:nvGraphicFramePr>
        <xdr:cNvPr id="116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266700</xdr:colOff>
      <xdr:row>54</xdr:row>
      <xdr:rowOff>106680</xdr:rowOff>
    </xdr:from>
    <xdr:to>
      <xdr:col>9</xdr:col>
      <xdr:colOff>304800</xdr:colOff>
      <xdr:row>67</xdr:row>
      <xdr:rowOff>99060</xdr:rowOff>
    </xdr:to>
    <xdr:graphicFrame macro="">
      <xdr:nvGraphicFramePr>
        <xdr:cNvPr id="116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510540</xdr:colOff>
      <xdr:row>53</xdr:row>
      <xdr:rowOff>144780</xdr:rowOff>
    </xdr:from>
    <xdr:to>
      <xdr:col>16</xdr:col>
      <xdr:colOff>373380</xdr:colOff>
      <xdr:row>70</xdr:row>
      <xdr:rowOff>0</xdr:rowOff>
    </xdr:to>
    <xdr:graphicFrame macro="">
      <xdr:nvGraphicFramePr>
        <xdr:cNvPr id="1165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76199</xdr:colOff>
      <xdr:row>1</xdr:row>
      <xdr:rowOff>38100</xdr:rowOff>
    </xdr:from>
    <xdr:to>
      <xdr:col>10</xdr:col>
      <xdr:colOff>456235</xdr:colOff>
      <xdr:row>19</xdr:row>
      <xdr:rowOff>14879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9" y="200025"/>
          <a:ext cx="7714286" cy="2891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600075</xdr:colOff>
      <xdr:row>23</xdr:row>
      <xdr:rowOff>38099</xdr:rowOff>
    </xdr:from>
    <xdr:to>
      <xdr:col>10</xdr:col>
      <xdr:colOff>393368</xdr:colOff>
      <xdr:row>47</xdr:row>
      <xdr:rowOff>60471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0075" y="3762374"/>
          <a:ext cx="7737143" cy="390857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68580</xdr:rowOff>
    </xdr:from>
    <xdr:to>
      <xdr:col>7</xdr:col>
      <xdr:colOff>762000</xdr:colOff>
      <xdr:row>39</xdr:row>
      <xdr:rowOff>45720</xdr:rowOff>
    </xdr:to>
    <xdr:graphicFrame macro="">
      <xdr:nvGraphicFramePr>
        <xdr:cNvPr id="5298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39</xdr:row>
      <xdr:rowOff>45720</xdr:rowOff>
    </xdr:from>
    <xdr:to>
      <xdr:col>7</xdr:col>
      <xdr:colOff>822960</xdr:colOff>
      <xdr:row>56</xdr:row>
      <xdr:rowOff>121920</xdr:rowOff>
    </xdr:to>
    <xdr:graphicFrame macro="">
      <xdr:nvGraphicFramePr>
        <xdr:cNvPr id="5299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26</xdr:row>
      <xdr:rowOff>106680</xdr:rowOff>
    </xdr:from>
    <xdr:to>
      <xdr:col>17</xdr:col>
      <xdr:colOff>601980</xdr:colOff>
      <xdr:row>42</xdr:row>
      <xdr:rowOff>38100</xdr:rowOff>
    </xdr:to>
    <xdr:graphicFrame macro="">
      <xdr:nvGraphicFramePr>
        <xdr:cNvPr id="5300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0</xdr:colOff>
      <xdr:row>26</xdr:row>
      <xdr:rowOff>129540</xdr:rowOff>
    </xdr:from>
    <xdr:to>
      <xdr:col>24</xdr:col>
      <xdr:colOff>525780</xdr:colOff>
      <xdr:row>43</xdr:row>
      <xdr:rowOff>106680</xdr:rowOff>
    </xdr:to>
    <xdr:graphicFrame macro="">
      <xdr:nvGraphicFramePr>
        <xdr:cNvPr id="5301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68580</xdr:rowOff>
    </xdr:from>
    <xdr:to>
      <xdr:col>3</xdr:col>
      <xdr:colOff>502920</xdr:colOff>
      <xdr:row>11</xdr:row>
      <xdr:rowOff>106680</xdr:rowOff>
    </xdr:to>
    <xdr:pic>
      <xdr:nvPicPr>
        <xdr:cNvPr id="434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" y="236220"/>
          <a:ext cx="229362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219075</xdr:colOff>
      <xdr:row>12</xdr:row>
      <xdr:rowOff>104775</xdr:rowOff>
    </xdr:from>
    <xdr:to>
      <xdr:col>2</xdr:col>
      <xdr:colOff>514350</xdr:colOff>
      <xdr:row>15</xdr:row>
      <xdr:rowOff>76200</xdr:rowOff>
    </xdr:to>
    <xdr:sp macro="" textlink="">
      <xdr:nvSpPr>
        <xdr:cNvPr id="4101" name="Text Box 5"/>
        <xdr:cNvSpPr txBox="1">
          <a:spLocks noChangeArrowheads="1"/>
        </xdr:cNvSpPr>
      </xdr:nvSpPr>
      <xdr:spPr bwMode="auto">
        <a:xfrm>
          <a:off x="219075" y="2047875"/>
          <a:ext cx="1514475" cy="4572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CA" sz="2400" b="0" i="0" strike="noStrike">
              <a:solidFill>
                <a:srgbClr val="000000"/>
              </a:solidFill>
              <a:latin typeface="Arial"/>
              <a:cs typeface="Arial"/>
            </a:rPr>
            <a:t>OPTI</a:t>
          </a:r>
        </a:p>
      </xdr:txBody>
    </xdr:sp>
    <xdr:clientData/>
  </xdr:twoCellAnchor>
  <xdr:twoCellAnchor>
    <xdr:from>
      <xdr:col>4</xdr:col>
      <xdr:colOff>371475</xdr:colOff>
      <xdr:row>12</xdr:row>
      <xdr:rowOff>57150</xdr:rowOff>
    </xdr:from>
    <xdr:to>
      <xdr:col>9</xdr:col>
      <xdr:colOff>19050</xdr:colOff>
      <xdr:row>14</xdr:row>
      <xdr:rowOff>142875</xdr:rowOff>
    </xdr:to>
    <xdr:sp macro="" textlink="">
      <xdr:nvSpPr>
        <xdr:cNvPr id="4102" name="Text Box 6"/>
        <xdr:cNvSpPr txBox="1">
          <a:spLocks noChangeArrowheads="1"/>
        </xdr:cNvSpPr>
      </xdr:nvSpPr>
      <xdr:spPr bwMode="auto">
        <a:xfrm>
          <a:off x="2809875" y="2000250"/>
          <a:ext cx="2695575" cy="4095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54864" bIns="0" anchor="t" upright="1"/>
        <a:lstStyle/>
        <a:p>
          <a:pPr algn="ctr" rtl="0">
            <a:defRPr sz="1000"/>
          </a:pPr>
          <a:r>
            <a:rPr lang="en-CA" sz="2400" b="0" i="0" strike="noStrike">
              <a:solidFill>
                <a:srgbClr val="000000"/>
              </a:solidFill>
              <a:latin typeface="Arial"/>
              <a:cs typeface="Arial"/>
            </a:rPr>
            <a:t>QWERTY</a:t>
          </a:r>
        </a:p>
        <a:p>
          <a:pPr algn="ctr" rtl="0">
            <a:defRPr sz="1000"/>
          </a:pPr>
          <a:endParaRPr lang="en-CA" sz="24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123825</xdr:colOff>
      <xdr:row>14</xdr:row>
      <xdr:rowOff>156210</xdr:rowOff>
    </xdr:from>
    <xdr:to>
      <xdr:col>9</xdr:col>
      <xdr:colOff>381000</xdr:colOff>
      <xdr:row>20</xdr:row>
      <xdr:rowOff>9489</xdr:rowOff>
    </xdr:to>
    <xdr:sp macro="" textlink="">
      <xdr:nvSpPr>
        <xdr:cNvPr id="4103" name="Text Box 7"/>
        <xdr:cNvSpPr txBox="1">
          <a:spLocks noChangeArrowheads="1"/>
        </xdr:cNvSpPr>
      </xdr:nvSpPr>
      <xdr:spPr bwMode="auto">
        <a:xfrm>
          <a:off x="2562225" y="2417445"/>
          <a:ext cx="3305175" cy="83058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CA" sz="900" b="0" i="0" strike="noStrike">
              <a:solidFill>
                <a:srgbClr val="000000"/>
              </a:solidFill>
              <a:latin typeface="Arial"/>
              <a:cs typeface="Arial"/>
            </a:rPr>
            <a:t>QWERTY</a:t>
          </a:r>
          <a:r>
            <a:rPr lang="en-CA" sz="900" b="0" i="0" strike="noStrike" baseline="0">
              <a:solidFill>
                <a:srgbClr val="000000"/>
              </a:solidFill>
              <a:latin typeface="Arial"/>
              <a:cs typeface="Arial"/>
            </a:rPr>
            <a:t> is the most common modern-day keyboard layout. </a:t>
          </a:r>
          <a:r>
            <a:rPr lang="en-CA" sz="900" b="0" i="0" strike="noStrike">
              <a:solidFill>
                <a:srgbClr val="000000"/>
              </a:solidFill>
              <a:latin typeface="Arial"/>
              <a:cs typeface="Arial"/>
            </a:rPr>
            <a:t>This layout was devised and created in the early 1870s by Christopher Latham Sholes,. The layout</a:t>
          </a:r>
          <a:r>
            <a:rPr lang="en-CA" sz="900" b="0" i="0" strike="noStrike" baseline="0">
              <a:solidFill>
                <a:srgbClr val="000000"/>
              </a:solidFill>
              <a:latin typeface="Arial"/>
              <a:cs typeface="Arial"/>
            </a:rPr>
            <a:t> was designed to reduce jamming in typewriters. The slant in the key arrangement was originally required for each key's mechanical linkages, but is still preserved today. (Source: Wikipedia)</a:t>
          </a:r>
          <a:endParaRPr lang="en-CA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28575</xdr:colOff>
      <xdr:row>14</xdr:row>
      <xdr:rowOff>156210</xdr:rowOff>
    </xdr:from>
    <xdr:to>
      <xdr:col>4</xdr:col>
      <xdr:colOff>57150</xdr:colOff>
      <xdr:row>20</xdr:row>
      <xdr:rowOff>9489</xdr:rowOff>
    </xdr:to>
    <xdr:sp macro="" textlink="">
      <xdr:nvSpPr>
        <xdr:cNvPr id="4104" name="Text Box 8"/>
        <xdr:cNvSpPr txBox="1">
          <a:spLocks noChangeArrowheads="1"/>
        </xdr:cNvSpPr>
      </xdr:nvSpPr>
      <xdr:spPr bwMode="auto">
        <a:xfrm>
          <a:off x="28575" y="2419350"/>
          <a:ext cx="2466975" cy="8286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CA" sz="900" b="0" i="0" strike="noStrike">
              <a:solidFill>
                <a:srgbClr val="000000"/>
              </a:solidFill>
              <a:latin typeface="Arial"/>
              <a:cs typeface="Arial"/>
            </a:rPr>
            <a:t>MacKenzie, I. S., &amp; Zhang, S. X. (1999). The design and evaluation of a high-performance soft keyboard. Proceedings of the ACM Conference on Human Factors in Computing Systems - CHI '99, 25-31. New York: ACM.  </a:t>
          </a:r>
        </a:p>
      </xdr:txBody>
    </xdr:sp>
    <xdr:clientData/>
  </xdr:twoCellAnchor>
  <xdr:twoCellAnchor>
    <xdr:from>
      <xdr:col>4</xdr:col>
      <xdr:colOff>30480</xdr:colOff>
      <xdr:row>2</xdr:row>
      <xdr:rowOff>7620</xdr:rowOff>
    </xdr:from>
    <xdr:to>
      <xdr:col>9</xdr:col>
      <xdr:colOff>533400</xdr:colOff>
      <xdr:row>11</xdr:row>
      <xdr:rowOff>22860</xdr:rowOff>
    </xdr:to>
    <xdr:pic>
      <xdr:nvPicPr>
        <xdr:cNvPr id="4351" name="Picture 12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468880" y="342900"/>
          <a:ext cx="3550920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5</xdr:row>
      <xdr:rowOff>30480</xdr:rowOff>
    </xdr:from>
    <xdr:to>
      <xdr:col>8</xdr:col>
      <xdr:colOff>388620</xdr:colOff>
      <xdr:row>25</xdr:row>
      <xdr:rowOff>99060</xdr:rowOff>
    </xdr:to>
    <xdr:pic>
      <xdr:nvPicPr>
        <xdr:cNvPr id="8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9060" y="868680"/>
          <a:ext cx="5166360" cy="3421380"/>
        </a:xfrm>
        <a:prstGeom prst="rect">
          <a:avLst/>
        </a:prstGeom>
        <a:noFill/>
        <a:ln w="1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8"/>
  <sheetViews>
    <sheetView topLeftCell="A16" workbookViewId="0">
      <selection activeCell="C26" sqref="C26:M43"/>
    </sheetView>
  </sheetViews>
  <sheetFormatPr defaultRowHeight="12.75" x14ac:dyDescent="0.2"/>
  <cols>
    <col min="1" max="1" width="9.7109375" customWidth="1"/>
    <col min="2" max="2" width="6.140625" customWidth="1"/>
    <col min="3" max="3" width="7.42578125" customWidth="1"/>
    <col min="4" max="4" width="7.28515625" customWidth="1"/>
    <col min="5" max="8" width="7.5703125" customWidth="1"/>
    <col min="9" max="9" width="7.7109375" customWidth="1"/>
    <col min="10" max="10" width="7.85546875" customWidth="1"/>
    <col min="11" max="11" width="7.7109375" customWidth="1"/>
    <col min="12" max="13" width="7.5703125" customWidth="1"/>
    <col min="14" max="14" width="9.28515625" customWidth="1"/>
    <col min="15" max="15" width="8.42578125" customWidth="1"/>
  </cols>
  <sheetData>
    <row r="1" spans="1:27" ht="15" x14ac:dyDescent="0.2">
      <c r="A1" s="67" t="s">
        <v>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24"/>
      <c r="P1" s="17"/>
      <c r="Q1" s="17"/>
    </row>
    <row r="2" spans="1:27" x14ac:dyDescent="0.2">
      <c r="A2" s="65" t="s">
        <v>0</v>
      </c>
      <c r="B2" s="65" t="s">
        <v>3</v>
      </c>
      <c r="C2" s="60" t="s">
        <v>61</v>
      </c>
      <c r="D2" s="60"/>
      <c r="E2" s="60"/>
      <c r="F2" s="60"/>
      <c r="G2" s="60"/>
      <c r="H2" s="57" t="s">
        <v>62</v>
      </c>
      <c r="I2" s="58"/>
      <c r="J2" s="58"/>
      <c r="K2" s="58"/>
      <c r="L2" s="59"/>
      <c r="M2" s="60" t="s">
        <v>2</v>
      </c>
      <c r="O2" s="17"/>
      <c r="P2" s="17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7" x14ac:dyDescent="0.2">
      <c r="A3" s="66"/>
      <c r="B3" s="66"/>
      <c r="C3" s="1">
        <v>1</v>
      </c>
      <c r="D3" s="1">
        <v>2</v>
      </c>
      <c r="E3" s="1">
        <v>3</v>
      </c>
      <c r="F3" s="1">
        <v>4</v>
      </c>
      <c r="G3" s="1">
        <v>5</v>
      </c>
      <c r="H3" s="1">
        <v>1</v>
      </c>
      <c r="I3" s="1">
        <v>2</v>
      </c>
      <c r="J3" s="1">
        <v>3</v>
      </c>
      <c r="K3" s="1">
        <v>4</v>
      </c>
      <c r="L3" s="1">
        <v>5</v>
      </c>
      <c r="M3" s="60"/>
      <c r="N3" t="s">
        <v>70</v>
      </c>
      <c r="T3" s="11"/>
      <c r="U3" s="11"/>
      <c r="V3" s="11"/>
      <c r="W3" s="11"/>
      <c r="X3" s="11"/>
      <c r="Y3" s="11"/>
      <c r="Z3" s="11"/>
      <c r="AA3" s="11"/>
    </row>
    <row r="4" spans="1:27" x14ac:dyDescent="0.2">
      <c r="A4" s="1" t="s">
        <v>1</v>
      </c>
      <c r="B4" s="33" t="s">
        <v>74</v>
      </c>
      <c r="C4" s="34">
        <v>34.1</v>
      </c>
      <c r="D4" s="34">
        <v>31.2</v>
      </c>
      <c r="E4" s="34">
        <v>31.8</v>
      </c>
      <c r="F4" s="34">
        <v>30.8</v>
      </c>
      <c r="G4" s="34">
        <v>25.4</v>
      </c>
      <c r="H4" s="34">
        <v>12.2</v>
      </c>
      <c r="I4" s="34">
        <v>13.1</v>
      </c>
      <c r="J4" s="34">
        <v>11.8</v>
      </c>
      <c r="K4" s="34">
        <v>10.3</v>
      </c>
      <c r="L4" s="34">
        <v>10.1</v>
      </c>
      <c r="M4" s="33">
        <v>1</v>
      </c>
      <c r="N4" t="s">
        <v>71</v>
      </c>
      <c r="T4" s="11"/>
      <c r="U4" s="11"/>
      <c r="V4" s="11"/>
      <c r="W4" s="11"/>
      <c r="X4" s="11"/>
      <c r="Y4" s="11"/>
      <c r="Z4" s="11"/>
      <c r="AA4" s="11"/>
    </row>
    <row r="5" spans="1:27" x14ac:dyDescent="0.2">
      <c r="A5" s="1" t="s">
        <v>44</v>
      </c>
      <c r="B5" s="33" t="s">
        <v>75</v>
      </c>
      <c r="C5" s="34">
        <v>88</v>
      </c>
      <c r="D5" s="34">
        <v>60</v>
      </c>
      <c r="E5" s="34">
        <v>53</v>
      </c>
      <c r="F5" s="34">
        <v>45</v>
      </c>
      <c r="G5" s="34">
        <v>60</v>
      </c>
      <c r="H5" s="34">
        <v>18</v>
      </c>
      <c r="I5" s="34">
        <v>17</v>
      </c>
      <c r="J5" s="34">
        <v>16</v>
      </c>
      <c r="K5" s="34">
        <v>14</v>
      </c>
      <c r="L5" s="34">
        <v>15</v>
      </c>
      <c r="M5" s="33">
        <v>1</v>
      </c>
      <c r="T5" s="11"/>
      <c r="U5" s="11"/>
      <c r="V5" s="11"/>
      <c r="W5" s="11"/>
      <c r="X5" s="11"/>
      <c r="Y5" s="11"/>
      <c r="Z5" s="11"/>
      <c r="AA5" s="11"/>
    </row>
    <row r="6" spans="1:27" x14ac:dyDescent="0.2">
      <c r="A6" s="1" t="s">
        <v>45</v>
      </c>
      <c r="B6" s="33" t="s">
        <v>76</v>
      </c>
      <c r="C6" s="34">
        <v>70</v>
      </c>
      <c r="D6" s="34">
        <v>46</v>
      </c>
      <c r="E6" s="34">
        <v>48</v>
      </c>
      <c r="F6" s="34">
        <v>41</v>
      </c>
      <c r="G6" s="34">
        <v>38</v>
      </c>
      <c r="H6" s="34">
        <v>21</v>
      </c>
      <c r="I6" s="34">
        <v>16</v>
      </c>
      <c r="J6" s="34">
        <v>14</v>
      </c>
      <c r="K6" s="34">
        <v>12</v>
      </c>
      <c r="L6" s="34">
        <v>12</v>
      </c>
      <c r="M6" s="33">
        <v>1</v>
      </c>
      <c r="T6" s="11"/>
      <c r="U6" s="11"/>
      <c r="V6" s="11"/>
      <c r="W6" s="11"/>
      <c r="X6" s="11"/>
      <c r="Y6" s="11"/>
      <c r="Z6" s="11"/>
      <c r="AA6" s="11"/>
    </row>
    <row r="7" spans="1:27" x14ac:dyDescent="0.2">
      <c r="A7" s="1" t="s">
        <v>46</v>
      </c>
      <c r="B7" s="33" t="s">
        <v>77</v>
      </c>
      <c r="C7" s="34">
        <v>34.799999999999997</v>
      </c>
      <c r="D7" s="34">
        <v>34.700000000000003</v>
      </c>
      <c r="E7" s="34">
        <v>32.4</v>
      </c>
      <c r="F7" s="34">
        <v>29.9</v>
      </c>
      <c r="G7" s="34">
        <v>30.6</v>
      </c>
      <c r="H7" s="34">
        <v>8.9</v>
      </c>
      <c r="I7" s="34">
        <v>8</v>
      </c>
      <c r="J7" s="34">
        <v>7.6</v>
      </c>
      <c r="K7" s="34">
        <v>7.4</v>
      </c>
      <c r="L7" s="34">
        <v>7</v>
      </c>
      <c r="M7" s="33">
        <v>1</v>
      </c>
      <c r="T7" s="11"/>
      <c r="U7" s="11"/>
      <c r="V7" s="11"/>
      <c r="W7" s="11"/>
      <c r="X7" s="11"/>
      <c r="Y7" s="11"/>
      <c r="Z7" s="11"/>
      <c r="AA7" s="11"/>
    </row>
    <row r="8" spans="1:27" x14ac:dyDescent="0.2">
      <c r="A8" s="1" t="s">
        <v>47</v>
      </c>
      <c r="B8" s="33" t="s">
        <v>78</v>
      </c>
      <c r="C8" s="34">
        <v>43</v>
      </c>
      <c r="D8" s="34">
        <v>34.200000000000003</v>
      </c>
      <c r="E8" s="34">
        <v>40.799999999999997</v>
      </c>
      <c r="F8" s="34">
        <v>35.9</v>
      </c>
      <c r="G8" s="34">
        <v>31.8</v>
      </c>
      <c r="H8" s="34">
        <v>15.4</v>
      </c>
      <c r="I8" s="34">
        <v>16.3</v>
      </c>
      <c r="J8" s="34">
        <v>12.6</v>
      </c>
      <c r="K8" s="34">
        <v>12.3</v>
      </c>
      <c r="L8" s="34">
        <v>11.3</v>
      </c>
      <c r="M8" s="33">
        <v>1</v>
      </c>
      <c r="T8" s="11"/>
      <c r="U8" s="11"/>
      <c r="V8" s="11"/>
      <c r="W8" s="11"/>
      <c r="X8" s="11"/>
      <c r="Y8" s="11"/>
      <c r="Z8" s="11"/>
      <c r="AA8" s="11"/>
    </row>
    <row r="9" spans="1:27" x14ac:dyDescent="0.2">
      <c r="A9" s="1" t="s">
        <v>48</v>
      </c>
      <c r="B9" s="33" t="s">
        <v>79</v>
      </c>
      <c r="C9" s="34">
        <v>58</v>
      </c>
      <c r="D9" s="34">
        <v>46</v>
      </c>
      <c r="E9" s="34">
        <v>44</v>
      </c>
      <c r="F9" s="34">
        <v>43</v>
      </c>
      <c r="G9" s="34">
        <v>31</v>
      </c>
      <c r="H9" s="34">
        <v>19</v>
      </c>
      <c r="I9" s="34">
        <v>18</v>
      </c>
      <c r="J9" s="34">
        <v>12</v>
      </c>
      <c r="K9" s="34">
        <v>14</v>
      </c>
      <c r="L9" s="34">
        <v>13</v>
      </c>
      <c r="M9" s="33">
        <v>1</v>
      </c>
      <c r="T9" s="11"/>
      <c r="U9" s="11"/>
      <c r="V9" s="11"/>
      <c r="W9" s="11"/>
      <c r="X9" s="11"/>
      <c r="Y9" s="11"/>
      <c r="Z9" s="11"/>
      <c r="AA9" s="11"/>
    </row>
    <row r="10" spans="1:27" x14ac:dyDescent="0.2">
      <c r="A10" s="1" t="s">
        <v>49</v>
      </c>
      <c r="B10" s="33" t="s">
        <v>80</v>
      </c>
      <c r="C10" s="34">
        <v>45</v>
      </c>
      <c r="D10" s="34">
        <v>61</v>
      </c>
      <c r="E10" s="34">
        <v>44</v>
      </c>
      <c r="F10" s="34">
        <v>46</v>
      </c>
      <c r="G10" s="34">
        <v>32</v>
      </c>
      <c r="H10" s="34">
        <v>13</v>
      </c>
      <c r="I10" s="34">
        <v>16</v>
      </c>
      <c r="J10" s="34">
        <v>13</v>
      </c>
      <c r="K10" s="34">
        <v>14</v>
      </c>
      <c r="L10" s="34">
        <v>11</v>
      </c>
      <c r="M10" s="33">
        <v>1</v>
      </c>
      <c r="T10" s="11"/>
      <c r="U10" s="11"/>
      <c r="V10" s="11"/>
      <c r="W10" s="11"/>
      <c r="X10" s="11"/>
      <c r="Y10" s="11"/>
      <c r="Z10" s="11"/>
      <c r="AA10" s="11"/>
    </row>
    <row r="11" spans="1:27" x14ac:dyDescent="0.2">
      <c r="A11" s="1" t="s">
        <v>50</v>
      </c>
      <c r="B11" s="33" t="s">
        <v>81</v>
      </c>
      <c r="C11" s="34">
        <v>71.3</v>
      </c>
      <c r="D11" s="34">
        <v>55</v>
      </c>
      <c r="E11" s="34">
        <v>47.3</v>
      </c>
      <c r="F11" s="34">
        <v>39.700000000000003</v>
      </c>
      <c r="G11" s="34">
        <v>38.9</v>
      </c>
      <c r="H11" s="34">
        <v>22.1</v>
      </c>
      <c r="I11" s="34">
        <v>17</v>
      </c>
      <c r="J11" s="34">
        <v>17.899999999999999</v>
      </c>
      <c r="K11" s="34">
        <v>18.100000000000001</v>
      </c>
      <c r="L11" s="34">
        <v>16.5</v>
      </c>
      <c r="M11" s="33">
        <v>1</v>
      </c>
      <c r="T11" s="11"/>
      <c r="U11" s="11"/>
      <c r="V11" s="11"/>
      <c r="W11" s="11"/>
      <c r="X11" s="11"/>
      <c r="Y11" s="11"/>
      <c r="Z11" s="11"/>
      <c r="AA11" s="11"/>
    </row>
    <row r="12" spans="1:27" x14ac:dyDescent="0.2">
      <c r="A12" s="1" t="s">
        <v>51</v>
      </c>
      <c r="B12" s="33" t="s">
        <v>82</v>
      </c>
      <c r="C12" s="34">
        <v>26</v>
      </c>
      <c r="D12" s="34">
        <v>22</v>
      </c>
      <c r="E12" s="34">
        <v>26</v>
      </c>
      <c r="F12" s="34">
        <v>24</v>
      </c>
      <c r="G12" s="34">
        <v>20</v>
      </c>
      <c r="H12" s="34">
        <v>9</v>
      </c>
      <c r="I12" s="34">
        <v>8</v>
      </c>
      <c r="J12" s="34">
        <v>9</v>
      </c>
      <c r="K12" s="34">
        <v>9</v>
      </c>
      <c r="L12" s="34">
        <v>9</v>
      </c>
      <c r="M12" s="33">
        <v>1</v>
      </c>
      <c r="T12" s="11"/>
      <c r="U12" s="11"/>
      <c r="V12" s="11"/>
      <c r="W12" s="11"/>
      <c r="X12" s="11"/>
      <c r="Y12" s="11"/>
      <c r="Z12" s="11"/>
      <c r="AA12" s="11"/>
    </row>
    <row r="13" spans="1:27" x14ac:dyDescent="0.2">
      <c r="A13" s="1" t="s">
        <v>52</v>
      </c>
      <c r="B13" s="33" t="s">
        <v>83</v>
      </c>
      <c r="C13" s="34">
        <v>32.700000000000003</v>
      </c>
      <c r="D13" s="34">
        <v>38.1</v>
      </c>
      <c r="E13" s="34">
        <v>31.4</v>
      </c>
      <c r="F13" s="34">
        <v>29.7</v>
      </c>
      <c r="G13" s="34">
        <v>24.7</v>
      </c>
      <c r="H13" s="34">
        <v>12.6</v>
      </c>
      <c r="I13" s="34">
        <v>10.4</v>
      </c>
      <c r="J13" s="34">
        <v>10.1</v>
      </c>
      <c r="K13" s="34">
        <v>10.1</v>
      </c>
      <c r="L13" s="34">
        <v>10.4</v>
      </c>
      <c r="M13" s="33">
        <v>2</v>
      </c>
      <c r="T13" s="11"/>
      <c r="U13" s="11"/>
      <c r="V13" s="11"/>
      <c r="W13" s="11"/>
      <c r="X13" s="11"/>
      <c r="Y13" s="11"/>
      <c r="Z13" s="11"/>
      <c r="AA13" s="11"/>
    </row>
    <row r="14" spans="1:27" x14ac:dyDescent="0.2">
      <c r="A14" s="1" t="s">
        <v>53</v>
      </c>
      <c r="B14" s="33" t="s">
        <v>84</v>
      </c>
      <c r="C14" s="34">
        <v>48</v>
      </c>
      <c r="D14" s="34">
        <v>34</v>
      </c>
      <c r="E14" s="34">
        <v>29</v>
      </c>
      <c r="F14" s="34">
        <v>27</v>
      </c>
      <c r="G14" s="34">
        <v>34</v>
      </c>
      <c r="H14" s="34">
        <v>19</v>
      </c>
      <c r="I14" s="34">
        <v>16</v>
      </c>
      <c r="J14" s="34">
        <v>16</v>
      </c>
      <c r="K14" s="34">
        <v>16</v>
      </c>
      <c r="L14" s="34">
        <v>16</v>
      </c>
      <c r="M14" s="33">
        <v>2</v>
      </c>
      <c r="T14" s="11"/>
      <c r="U14" s="11"/>
      <c r="V14" s="11"/>
      <c r="W14" s="11"/>
      <c r="X14" s="11"/>
      <c r="Y14" s="11"/>
      <c r="Z14" s="11"/>
      <c r="AA14" s="11"/>
    </row>
    <row r="15" spans="1:27" x14ac:dyDescent="0.2">
      <c r="A15" s="1" t="s">
        <v>54</v>
      </c>
      <c r="B15" s="33" t="s">
        <v>85</v>
      </c>
      <c r="C15" s="34">
        <v>48</v>
      </c>
      <c r="D15" s="34">
        <v>38</v>
      </c>
      <c r="E15" s="34">
        <v>52</v>
      </c>
      <c r="F15" s="34">
        <v>34</v>
      </c>
      <c r="G15" s="34">
        <v>35</v>
      </c>
      <c r="H15" s="34">
        <v>15</v>
      </c>
      <c r="I15" s="34">
        <v>12</v>
      </c>
      <c r="J15" s="34">
        <v>12</v>
      </c>
      <c r="K15" s="34">
        <v>11</v>
      </c>
      <c r="L15" s="34">
        <v>10</v>
      </c>
      <c r="M15" s="33">
        <v>2</v>
      </c>
      <c r="T15" s="11"/>
      <c r="U15" s="11"/>
      <c r="V15" s="11"/>
      <c r="W15" s="11"/>
      <c r="X15" s="11"/>
      <c r="Y15" s="11"/>
      <c r="Z15" s="11"/>
      <c r="AA15" s="11"/>
    </row>
    <row r="16" spans="1:27" x14ac:dyDescent="0.2">
      <c r="A16" s="1" t="s">
        <v>55</v>
      </c>
      <c r="B16" s="33" t="s">
        <v>86</v>
      </c>
      <c r="C16" s="34">
        <v>40</v>
      </c>
      <c r="D16" s="34">
        <v>40.1</v>
      </c>
      <c r="E16" s="34">
        <v>34.799999999999997</v>
      </c>
      <c r="F16" s="34">
        <v>33.700000000000003</v>
      </c>
      <c r="G16" s="34">
        <v>35.700000000000003</v>
      </c>
      <c r="H16" s="34">
        <v>13.4</v>
      </c>
      <c r="I16" s="34">
        <v>9.6999999999999993</v>
      </c>
      <c r="J16" s="34">
        <v>9.9</v>
      </c>
      <c r="K16" s="34">
        <v>8.6999999999999993</v>
      </c>
      <c r="L16" s="34">
        <v>8</v>
      </c>
      <c r="M16" s="33">
        <v>2</v>
      </c>
      <c r="T16" s="11"/>
      <c r="U16" s="11"/>
      <c r="V16" s="11"/>
      <c r="W16" s="11"/>
      <c r="X16" s="11"/>
      <c r="Y16" s="11"/>
      <c r="Z16" s="11"/>
      <c r="AA16" s="11"/>
    </row>
    <row r="17" spans="1:27" x14ac:dyDescent="0.2">
      <c r="A17" s="1" t="s">
        <v>56</v>
      </c>
      <c r="B17" s="33" t="s">
        <v>87</v>
      </c>
      <c r="C17" s="34">
        <v>34.200000000000003</v>
      </c>
      <c r="D17" s="34">
        <v>32.799999999999997</v>
      </c>
      <c r="E17" s="34">
        <v>32.4</v>
      </c>
      <c r="F17" s="34">
        <v>30.7</v>
      </c>
      <c r="G17" s="34">
        <v>30.5</v>
      </c>
      <c r="H17" s="34">
        <v>12.8</v>
      </c>
      <c r="I17" s="34">
        <v>12.1</v>
      </c>
      <c r="J17" s="34">
        <v>11.2</v>
      </c>
      <c r="K17" s="34">
        <v>11.8</v>
      </c>
      <c r="L17" s="34">
        <v>12.15</v>
      </c>
      <c r="M17" s="33">
        <v>2</v>
      </c>
      <c r="T17" s="11"/>
      <c r="U17" s="11"/>
      <c r="V17" s="11"/>
      <c r="W17" s="11"/>
      <c r="X17" s="11"/>
      <c r="Y17" s="11"/>
      <c r="Z17" s="11"/>
      <c r="AA17" s="11"/>
    </row>
    <row r="18" spans="1:27" x14ac:dyDescent="0.2">
      <c r="A18" s="1" t="s">
        <v>57</v>
      </c>
      <c r="B18" s="33" t="s">
        <v>88</v>
      </c>
      <c r="C18" s="34">
        <v>46</v>
      </c>
      <c r="D18" s="34">
        <v>42</v>
      </c>
      <c r="E18" s="34">
        <v>39</v>
      </c>
      <c r="F18" s="34">
        <v>42</v>
      </c>
      <c r="G18" s="34">
        <v>27</v>
      </c>
      <c r="H18" s="34">
        <v>15</v>
      </c>
      <c r="I18" s="34">
        <v>14</v>
      </c>
      <c r="J18" s="34">
        <v>14</v>
      </c>
      <c r="K18" s="34">
        <v>12</v>
      </c>
      <c r="L18" s="34">
        <v>11</v>
      </c>
      <c r="M18" s="33">
        <v>2</v>
      </c>
      <c r="T18" s="11"/>
      <c r="U18" s="11"/>
      <c r="V18" s="11"/>
      <c r="W18" s="11"/>
      <c r="X18" s="11"/>
      <c r="Y18" s="11"/>
      <c r="Z18" s="11"/>
      <c r="AA18" s="11"/>
    </row>
    <row r="19" spans="1:27" x14ac:dyDescent="0.2">
      <c r="A19" s="1" t="s">
        <v>58</v>
      </c>
      <c r="B19" s="33" t="s">
        <v>89</v>
      </c>
      <c r="C19" s="34">
        <v>82</v>
      </c>
      <c r="D19" s="34">
        <v>62</v>
      </c>
      <c r="E19" s="34">
        <v>63</v>
      </c>
      <c r="F19" s="34">
        <v>62</v>
      </c>
      <c r="G19" s="34">
        <v>52</v>
      </c>
      <c r="H19" s="34">
        <v>20</v>
      </c>
      <c r="I19" s="34">
        <v>16</v>
      </c>
      <c r="J19" s="34">
        <v>16</v>
      </c>
      <c r="K19" s="34">
        <v>12</v>
      </c>
      <c r="L19" s="34">
        <v>10</v>
      </c>
      <c r="M19" s="33">
        <v>2</v>
      </c>
      <c r="T19" s="11"/>
      <c r="U19" s="11"/>
      <c r="V19" s="11"/>
      <c r="W19" s="11"/>
      <c r="X19" s="11"/>
      <c r="Y19" s="11"/>
      <c r="Z19" s="11"/>
      <c r="AA19" s="11"/>
    </row>
    <row r="20" spans="1:27" x14ac:dyDescent="0.2">
      <c r="A20" s="1" t="s">
        <v>59</v>
      </c>
      <c r="B20" s="33" t="s">
        <v>90</v>
      </c>
      <c r="C20" s="34">
        <v>47.5</v>
      </c>
      <c r="D20" s="34">
        <v>59.2</v>
      </c>
      <c r="E20" s="34">
        <v>41.9</v>
      </c>
      <c r="F20" s="34">
        <v>40.5</v>
      </c>
      <c r="G20" s="34">
        <v>42.5</v>
      </c>
      <c r="H20" s="34">
        <v>10.6</v>
      </c>
      <c r="I20" s="34">
        <v>9.6999999999999993</v>
      </c>
      <c r="J20" s="34">
        <v>7.9</v>
      </c>
      <c r="K20" s="34">
        <v>8.9</v>
      </c>
      <c r="L20" s="34">
        <v>8.5</v>
      </c>
      <c r="M20" s="33">
        <v>2</v>
      </c>
      <c r="T20" s="11"/>
      <c r="U20" s="11"/>
      <c r="V20" s="11"/>
      <c r="W20" s="11"/>
      <c r="X20" s="11"/>
      <c r="Y20" s="11"/>
      <c r="Z20" s="11"/>
      <c r="AA20" s="11"/>
    </row>
    <row r="21" spans="1:27" x14ac:dyDescent="0.2">
      <c r="A21" s="1" t="s">
        <v>60</v>
      </c>
      <c r="B21" s="33" t="s">
        <v>91</v>
      </c>
      <c r="C21" s="34">
        <v>36</v>
      </c>
      <c r="D21" s="34">
        <v>37</v>
      </c>
      <c r="E21" s="34">
        <v>29</v>
      </c>
      <c r="F21" s="34">
        <v>30</v>
      </c>
      <c r="G21" s="34">
        <v>26</v>
      </c>
      <c r="H21" s="34">
        <v>12</v>
      </c>
      <c r="I21" s="34">
        <v>11</v>
      </c>
      <c r="J21" s="34">
        <v>11</v>
      </c>
      <c r="K21" s="34">
        <v>10</v>
      </c>
      <c r="L21" s="34">
        <v>12</v>
      </c>
      <c r="M21" s="33">
        <v>2</v>
      </c>
      <c r="T21" s="11"/>
      <c r="U21" s="11"/>
      <c r="V21" s="11"/>
      <c r="W21" s="11"/>
      <c r="X21" s="11"/>
      <c r="Y21" s="11"/>
      <c r="Z21" s="11"/>
      <c r="AA21" s="11"/>
    </row>
    <row r="22" spans="1:27" x14ac:dyDescent="0.2">
      <c r="T22" s="11"/>
      <c r="U22" s="11"/>
      <c r="V22" s="11"/>
      <c r="W22" s="11"/>
      <c r="X22" s="11"/>
      <c r="Y22" s="11"/>
      <c r="Z22" s="11"/>
      <c r="AA22" s="11"/>
    </row>
    <row r="23" spans="1:27" ht="15" x14ac:dyDescent="0.2">
      <c r="A23" s="68" t="s">
        <v>5</v>
      </c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24"/>
      <c r="P23" s="11" t="s">
        <v>14</v>
      </c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</row>
    <row r="24" spans="1:27" x14ac:dyDescent="0.2">
      <c r="A24" s="65" t="s">
        <v>0</v>
      </c>
      <c r="B24" s="65" t="s">
        <v>3</v>
      </c>
      <c r="C24" s="60" t="str">
        <f>C2</f>
        <v>Opti (A)</v>
      </c>
      <c r="D24" s="60"/>
      <c r="E24" s="60"/>
      <c r="F24" s="60"/>
      <c r="G24" s="60"/>
      <c r="H24" s="60" t="str">
        <f>H2</f>
        <v>QWERTY (B)</v>
      </c>
      <c r="I24" s="60"/>
      <c r="J24" s="60"/>
      <c r="K24" s="60"/>
      <c r="L24" s="60"/>
      <c r="M24" s="53" t="s">
        <v>2</v>
      </c>
      <c r="N24" s="63" t="s">
        <v>10</v>
      </c>
      <c r="O24" s="63"/>
      <c r="P24" s="63" t="str">
        <f>C24</f>
        <v>Opti (A)</v>
      </c>
      <c r="Q24" s="63"/>
      <c r="R24" s="63" t="str">
        <f>H24</f>
        <v>QWERTY (B)</v>
      </c>
      <c r="S24" s="63"/>
    </row>
    <row r="25" spans="1:27" x14ac:dyDescent="0.2">
      <c r="A25" s="66"/>
      <c r="B25" s="66"/>
      <c r="C25" s="1">
        <v>1</v>
      </c>
      <c r="D25" s="1">
        <v>2</v>
      </c>
      <c r="E25" s="1">
        <v>3</v>
      </c>
      <c r="F25" s="1">
        <v>4</v>
      </c>
      <c r="G25" s="1">
        <v>5</v>
      </c>
      <c r="H25" s="1">
        <v>1</v>
      </c>
      <c r="I25" s="1">
        <v>2</v>
      </c>
      <c r="J25" s="1">
        <v>3</v>
      </c>
      <c r="K25" s="1">
        <v>4</v>
      </c>
      <c r="L25" s="1">
        <v>5</v>
      </c>
      <c r="M25" s="54"/>
      <c r="N25" s="7" t="s">
        <v>6</v>
      </c>
      <c r="O25" s="7" t="s">
        <v>7</v>
      </c>
      <c r="P25" s="7" t="s">
        <v>6</v>
      </c>
      <c r="Q25" s="7" t="s">
        <v>7</v>
      </c>
      <c r="R25" s="7" t="s">
        <v>6</v>
      </c>
      <c r="S25" s="7" t="s">
        <v>7</v>
      </c>
    </row>
    <row r="26" spans="1:27" x14ac:dyDescent="0.2">
      <c r="A26" s="1" t="str">
        <f t="shared" ref="A26:B43" si="0">A4</f>
        <v>P1</v>
      </c>
      <c r="B26" s="1" t="str">
        <f t="shared" si="0"/>
        <v>DJ</v>
      </c>
      <c r="C26" s="2">
        <f t="shared" ref="C26:L26" si="1">(43/5)/(C4/60)</f>
        <v>15.131964809384163</v>
      </c>
      <c r="D26" s="2">
        <f t="shared" si="1"/>
        <v>16.538461538461537</v>
      </c>
      <c r="E26" s="2">
        <f t="shared" si="1"/>
        <v>16.226415094339622</v>
      </c>
      <c r="F26" s="2">
        <f t="shared" si="1"/>
        <v>16.753246753246753</v>
      </c>
      <c r="G26" s="2">
        <f t="shared" si="1"/>
        <v>20.314960629921263</v>
      </c>
      <c r="H26" s="2">
        <f t="shared" si="1"/>
        <v>42.295081967213115</v>
      </c>
      <c r="I26" s="2">
        <f t="shared" si="1"/>
        <v>39.389312977099237</v>
      </c>
      <c r="J26" s="2">
        <f t="shared" si="1"/>
        <v>43.728813559322028</v>
      </c>
      <c r="K26" s="2">
        <f t="shared" si="1"/>
        <v>50.097087378640765</v>
      </c>
      <c r="L26" s="2">
        <f t="shared" si="1"/>
        <v>51.089108910891085</v>
      </c>
      <c r="M26" s="28">
        <f t="shared" ref="M26:M45" si="2">M4</f>
        <v>1</v>
      </c>
      <c r="N26" s="2">
        <f>AVERAGE(C26:L26)</f>
        <v>31.156445361851958</v>
      </c>
      <c r="O26" s="2">
        <f>STDEV(C26:L26)</f>
        <v>15.363513508867344</v>
      </c>
      <c r="P26" s="2">
        <f>AVERAGE(C26:G26)</f>
        <v>16.993009765070667</v>
      </c>
      <c r="Q26" s="2">
        <f>STDEV(C26:G26)</f>
        <v>1.9589929592084767</v>
      </c>
      <c r="R26" s="2">
        <f>AVERAGE(H26:L26)</f>
        <v>45.319880958633249</v>
      </c>
      <c r="S26" s="2">
        <f>STDEV(H26:L26)</f>
        <v>5.0734168302958755</v>
      </c>
    </row>
    <row r="27" spans="1:27" x14ac:dyDescent="0.2">
      <c r="A27" s="1" t="str">
        <f t="shared" si="0"/>
        <v>P2</v>
      </c>
      <c r="B27" s="1" t="str">
        <f t="shared" si="0"/>
        <v>TL</v>
      </c>
      <c r="C27" s="2">
        <f t="shared" ref="C27:L27" si="3">(43/5)/(C5/60)</f>
        <v>5.8636363636363642</v>
      </c>
      <c r="D27" s="2">
        <f t="shared" si="3"/>
        <v>8.6</v>
      </c>
      <c r="E27" s="2">
        <f t="shared" si="3"/>
        <v>9.7358490566037741</v>
      </c>
      <c r="F27" s="2">
        <f t="shared" si="3"/>
        <v>11.466666666666667</v>
      </c>
      <c r="G27" s="2">
        <f t="shared" si="3"/>
        <v>8.6</v>
      </c>
      <c r="H27" s="2">
        <f t="shared" si="3"/>
        <v>28.666666666666668</v>
      </c>
      <c r="I27" s="2">
        <f t="shared" si="3"/>
        <v>30.352941176470587</v>
      </c>
      <c r="J27" s="2">
        <f t="shared" si="3"/>
        <v>32.25</v>
      </c>
      <c r="K27" s="2">
        <f t="shared" si="3"/>
        <v>36.857142857142854</v>
      </c>
      <c r="L27" s="2">
        <f t="shared" si="3"/>
        <v>34.4</v>
      </c>
      <c r="M27" s="28">
        <f t="shared" si="2"/>
        <v>1</v>
      </c>
      <c r="N27" s="2">
        <f>AVERAGE(C27:L27)</f>
        <v>20.679290278718693</v>
      </c>
      <c r="O27" s="2">
        <f>STDEV(C27:L27)</f>
        <v>12.724400286322945</v>
      </c>
      <c r="P27" s="2">
        <f>AVERAGE(C27:G27)</f>
        <v>8.8532304173813614</v>
      </c>
      <c r="Q27" s="2">
        <f>STDEV(C27:G27)</f>
        <v>2.0417510001309469</v>
      </c>
      <c r="R27" s="2">
        <f>AVERAGE(H27:L27)</f>
        <v>32.505350140056024</v>
      </c>
      <c r="S27" s="2">
        <f>STDEV(H27:L27)</f>
        <v>3.238879312111592</v>
      </c>
    </row>
    <row r="28" spans="1:27" x14ac:dyDescent="0.2">
      <c r="A28" s="1" t="str">
        <f t="shared" si="0"/>
        <v>P3</v>
      </c>
      <c r="B28" s="1" t="str">
        <f t="shared" si="0"/>
        <v>BS</v>
      </c>
      <c r="C28" s="2">
        <f t="shared" ref="C28:L28" si="4">(43/5)/(C6/60)</f>
        <v>7.371428571428571</v>
      </c>
      <c r="D28" s="2">
        <f t="shared" si="4"/>
        <v>11.217391304347824</v>
      </c>
      <c r="E28" s="2">
        <f t="shared" si="4"/>
        <v>10.749999999999998</v>
      </c>
      <c r="F28" s="2">
        <f t="shared" si="4"/>
        <v>12.585365853658535</v>
      </c>
      <c r="G28" s="2">
        <f t="shared" si="4"/>
        <v>13.578947368421053</v>
      </c>
      <c r="H28" s="2">
        <f t="shared" si="4"/>
        <v>24.571428571428573</v>
      </c>
      <c r="I28" s="2">
        <f t="shared" si="4"/>
        <v>32.25</v>
      </c>
      <c r="J28" s="2">
        <f t="shared" si="4"/>
        <v>36.857142857142854</v>
      </c>
      <c r="K28" s="2">
        <f t="shared" si="4"/>
        <v>42.999999999999993</v>
      </c>
      <c r="L28" s="2">
        <f t="shared" si="4"/>
        <v>42.999999999999993</v>
      </c>
      <c r="M28" s="28">
        <f t="shared" si="2"/>
        <v>1</v>
      </c>
      <c r="N28" s="2">
        <f>AVERAGE(C28:L28)</f>
        <v>23.518170452642742</v>
      </c>
      <c r="O28" s="2">
        <f>STDEV(C28:L28)</f>
        <v>14.172480138165989</v>
      </c>
      <c r="P28" s="2">
        <f>AVERAGE(C28:G28)</f>
        <v>11.100626619571198</v>
      </c>
      <c r="Q28" s="2">
        <f>STDEV(C28:G28)</f>
        <v>2.365904447967607</v>
      </c>
      <c r="R28" s="2">
        <f>AVERAGE(H28:L28)</f>
        <v>35.935714285714283</v>
      </c>
      <c r="S28" s="2">
        <f>STDEV(H28:L28)</f>
        <v>7.800461132365867</v>
      </c>
    </row>
    <row r="29" spans="1:27" x14ac:dyDescent="0.2">
      <c r="A29" s="1" t="str">
        <f t="shared" si="0"/>
        <v>P4</v>
      </c>
      <c r="B29" s="1" t="str">
        <f t="shared" si="0"/>
        <v>RH</v>
      </c>
      <c r="C29" s="2">
        <f t="shared" ref="C29:L29" si="5">(43/5)/(C7/60)</f>
        <v>14.827586206896552</v>
      </c>
      <c r="D29" s="2">
        <f t="shared" si="5"/>
        <v>14.870317002881842</v>
      </c>
      <c r="E29" s="2">
        <f t="shared" si="5"/>
        <v>15.925925925925927</v>
      </c>
      <c r="F29" s="2">
        <f t="shared" si="5"/>
        <v>17.257525083612041</v>
      </c>
      <c r="G29" s="2">
        <f t="shared" si="5"/>
        <v>16.862745098039216</v>
      </c>
      <c r="H29" s="2">
        <f t="shared" si="5"/>
        <v>57.977528089887635</v>
      </c>
      <c r="I29" s="2">
        <f t="shared" si="5"/>
        <v>64.5</v>
      </c>
      <c r="J29" s="2">
        <f t="shared" si="5"/>
        <v>67.894736842105274</v>
      </c>
      <c r="K29" s="2">
        <f t="shared" si="5"/>
        <v>69.729729729729726</v>
      </c>
      <c r="L29" s="2">
        <f t="shared" si="5"/>
        <v>73.714285714285708</v>
      </c>
      <c r="M29" s="28">
        <f t="shared" si="2"/>
        <v>1</v>
      </c>
      <c r="N29" s="2">
        <f>AVERAGE(C29:L29)</f>
        <v>41.356037969336391</v>
      </c>
      <c r="O29" s="2">
        <f>STDEV(C29:L29)</f>
        <v>27.082065646124907</v>
      </c>
      <c r="P29" s="2">
        <f>AVERAGE(C29:G29)</f>
        <v>15.948819863471115</v>
      </c>
      <c r="Q29" s="2">
        <f>STDEV(C29:G29)</f>
        <v>1.1145431971121174</v>
      </c>
      <c r="R29" s="2">
        <f>AVERAGE(H29:L29)</f>
        <v>66.763256075201667</v>
      </c>
      <c r="S29" s="2">
        <f>STDEV(H29:L29)</f>
        <v>5.9310279885989008</v>
      </c>
    </row>
    <row r="30" spans="1:27" x14ac:dyDescent="0.2">
      <c r="A30" s="1" t="str">
        <f t="shared" si="0"/>
        <v>P5</v>
      </c>
      <c r="B30" s="1" t="str">
        <f t="shared" si="0"/>
        <v>KL</v>
      </c>
      <c r="C30" s="2">
        <f t="shared" ref="C30:L30" si="6">(43/5)/(C8/60)</f>
        <v>12</v>
      </c>
      <c r="D30" s="2">
        <f t="shared" si="6"/>
        <v>15.087719298245611</v>
      </c>
      <c r="E30" s="2">
        <f t="shared" si="6"/>
        <v>12.647058823529413</v>
      </c>
      <c r="F30" s="2">
        <f t="shared" si="6"/>
        <v>14.373259052924793</v>
      </c>
      <c r="G30" s="2">
        <f t="shared" si="6"/>
        <v>16.226415094339622</v>
      </c>
      <c r="H30" s="2">
        <f t="shared" si="6"/>
        <v>33.506493506493506</v>
      </c>
      <c r="I30" s="2">
        <f t="shared" si="6"/>
        <v>31.656441717791409</v>
      </c>
      <c r="J30" s="2">
        <f t="shared" si="6"/>
        <v>40.952380952380949</v>
      </c>
      <c r="K30" s="2">
        <f t="shared" si="6"/>
        <v>41.951219512195117</v>
      </c>
      <c r="L30" s="2">
        <f t="shared" si="6"/>
        <v>45.663716814159287</v>
      </c>
      <c r="M30" s="28">
        <f t="shared" si="2"/>
        <v>1</v>
      </c>
      <c r="N30" s="2">
        <f>AVERAGE(C30:L30)</f>
        <v>26.406470477205971</v>
      </c>
      <c r="O30" s="2">
        <f>STDEV(C30:L30)</f>
        <v>13.644088786540173</v>
      </c>
      <c r="P30" s="2">
        <f>AVERAGE(C30:G30)</f>
        <v>14.06689045380789</v>
      </c>
      <c r="Q30" s="2">
        <f>STDEV(C30:G30)</f>
        <v>1.7383510813128187</v>
      </c>
      <c r="R30" s="2">
        <f>AVERAGE(H30:L30)</f>
        <v>38.746050500604056</v>
      </c>
      <c r="S30" s="2">
        <f>STDEV(H30:L30)</f>
        <v>5.9310753634747</v>
      </c>
    </row>
    <row r="31" spans="1:27" x14ac:dyDescent="0.2">
      <c r="A31" s="1" t="str">
        <f t="shared" si="0"/>
        <v>P6</v>
      </c>
      <c r="B31" s="1" t="str">
        <f t="shared" si="0"/>
        <v>JN</v>
      </c>
      <c r="C31" s="2">
        <f t="shared" ref="C31:L31" si="7">(43/5)/(C9/60)</f>
        <v>8.8965517241379306</v>
      </c>
      <c r="D31" s="2">
        <f t="shared" si="7"/>
        <v>11.217391304347824</v>
      </c>
      <c r="E31" s="2">
        <f t="shared" si="7"/>
        <v>11.727272727272728</v>
      </c>
      <c r="F31" s="2">
        <f t="shared" si="7"/>
        <v>12</v>
      </c>
      <c r="G31" s="2">
        <f t="shared" si="7"/>
        <v>16.645161290322577</v>
      </c>
      <c r="H31" s="2">
        <f t="shared" si="7"/>
        <v>27.157894736842106</v>
      </c>
      <c r="I31" s="2">
        <f t="shared" si="7"/>
        <v>28.666666666666668</v>
      </c>
      <c r="J31" s="2">
        <f t="shared" si="7"/>
        <v>42.999999999999993</v>
      </c>
      <c r="K31" s="2">
        <f t="shared" si="7"/>
        <v>36.857142857142854</v>
      </c>
      <c r="L31" s="2">
        <f t="shared" si="7"/>
        <v>39.692307692307686</v>
      </c>
      <c r="M31" s="28">
        <f t="shared" si="2"/>
        <v>1</v>
      </c>
      <c r="N31" s="2">
        <f t="shared" ref="N31:N43" si="8">AVERAGE(C31:L31)</f>
        <v>23.586038899904036</v>
      </c>
      <c r="O31" s="2">
        <f t="shared" ref="O31:O43" si="9">STDEV(C31:L31)</f>
        <v>13.092889521610068</v>
      </c>
      <c r="P31" s="2">
        <f t="shared" ref="P31:P43" si="10">AVERAGE(C31:G31)</f>
        <v>12.097275409216213</v>
      </c>
      <c r="Q31" s="2">
        <f t="shared" ref="Q31:Q43" si="11">STDEV(C31:G31)</f>
        <v>2.8217219310055723</v>
      </c>
      <c r="R31" s="2">
        <f t="shared" ref="R31:R43" si="12">AVERAGE(H31:L31)</f>
        <v>35.074802390591863</v>
      </c>
      <c r="S31" s="2">
        <f t="shared" ref="S31:S43" si="13">STDEV(H31:L31)</f>
        <v>6.9110144000807585</v>
      </c>
    </row>
    <row r="32" spans="1:27" x14ac:dyDescent="0.2">
      <c r="A32" s="1" t="str">
        <f t="shared" si="0"/>
        <v>P7</v>
      </c>
      <c r="B32" s="1" t="str">
        <f t="shared" si="0"/>
        <v>DM</v>
      </c>
      <c r="C32" s="2">
        <f t="shared" ref="C32:L32" si="14">(43/5)/(C10/60)</f>
        <v>11.466666666666667</v>
      </c>
      <c r="D32" s="2">
        <f t="shared" si="14"/>
        <v>8.4590163934426226</v>
      </c>
      <c r="E32" s="2">
        <f t="shared" si="14"/>
        <v>11.727272727272728</v>
      </c>
      <c r="F32" s="2">
        <f t="shared" si="14"/>
        <v>11.217391304347824</v>
      </c>
      <c r="G32" s="2">
        <f t="shared" si="14"/>
        <v>16.125</v>
      </c>
      <c r="H32" s="2">
        <f t="shared" si="14"/>
        <v>39.692307692307686</v>
      </c>
      <c r="I32" s="2">
        <f t="shared" si="14"/>
        <v>32.25</v>
      </c>
      <c r="J32" s="2">
        <f t="shared" si="14"/>
        <v>39.692307692307686</v>
      </c>
      <c r="K32" s="2">
        <f t="shared" si="14"/>
        <v>36.857142857142854</v>
      </c>
      <c r="L32" s="2">
        <f t="shared" si="14"/>
        <v>46.909090909090914</v>
      </c>
      <c r="M32" s="28">
        <f t="shared" si="2"/>
        <v>1</v>
      </c>
      <c r="N32" s="2">
        <f t="shared" si="8"/>
        <v>25.439619624257897</v>
      </c>
      <c r="O32" s="2">
        <f t="shared" si="9"/>
        <v>14.924268916415008</v>
      </c>
      <c r="P32" s="2">
        <f t="shared" si="10"/>
        <v>11.799069418345969</v>
      </c>
      <c r="Q32" s="2">
        <f t="shared" si="11"/>
        <v>2.753344574736929</v>
      </c>
      <c r="R32" s="2">
        <f t="shared" si="12"/>
        <v>39.080169830169822</v>
      </c>
      <c r="S32" s="2">
        <f t="shared" si="13"/>
        <v>5.3299741935648228</v>
      </c>
    </row>
    <row r="33" spans="1:19" x14ac:dyDescent="0.2">
      <c r="A33" s="1" t="str">
        <f t="shared" si="0"/>
        <v>P8</v>
      </c>
      <c r="B33" s="1" t="str">
        <f t="shared" si="0"/>
        <v>SH</v>
      </c>
      <c r="C33" s="2">
        <f t="shared" ref="C33:L33" si="15">(43/5)/(C11/60)</f>
        <v>7.2370266479663394</v>
      </c>
      <c r="D33" s="2">
        <f t="shared" si="15"/>
        <v>9.3818181818181809</v>
      </c>
      <c r="E33" s="2">
        <f t="shared" si="15"/>
        <v>10.909090909090908</v>
      </c>
      <c r="F33" s="2">
        <f t="shared" si="15"/>
        <v>12.997481108312341</v>
      </c>
      <c r="G33" s="2">
        <f t="shared" si="15"/>
        <v>13.264781491002571</v>
      </c>
      <c r="H33" s="2">
        <f t="shared" si="15"/>
        <v>23.348416289592759</v>
      </c>
      <c r="I33" s="2">
        <f t="shared" si="15"/>
        <v>30.352941176470587</v>
      </c>
      <c r="J33" s="2">
        <f t="shared" si="15"/>
        <v>28.826815642458104</v>
      </c>
      <c r="K33" s="2">
        <f t="shared" si="15"/>
        <v>28.508287292817677</v>
      </c>
      <c r="L33" s="2">
        <f t="shared" si="15"/>
        <v>31.27272727272727</v>
      </c>
      <c r="M33" s="28">
        <f t="shared" si="2"/>
        <v>1</v>
      </c>
      <c r="N33" s="2">
        <f t="shared" si="8"/>
        <v>19.609938601225675</v>
      </c>
      <c r="O33" s="2">
        <f t="shared" si="9"/>
        <v>9.7007110398747631</v>
      </c>
      <c r="P33" s="2">
        <f t="shared" si="10"/>
        <v>10.758039667638069</v>
      </c>
      <c r="Q33" s="2">
        <f t="shared" si="11"/>
        <v>2.5304736352849284</v>
      </c>
      <c r="R33" s="2">
        <f t="shared" si="12"/>
        <v>28.461837534813281</v>
      </c>
      <c r="S33" s="2">
        <f t="shared" si="13"/>
        <v>3.0724508756183133</v>
      </c>
    </row>
    <row r="34" spans="1:19" x14ac:dyDescent="0.2">
      <c r="A34" s="1" t="str">
        <f t="shared" si="0"/>
        <v>P9</v>
      </c>
      <c r="B34" s="1" t="str">
        <f t="shared" si="0"/>
        <v>EG</v>
      </c>
      <c r="C34" s="2">
        <f t="shared" ref="C34:L34" si="16">(43/5)/(C12/60)</f>
        <v>19.846153846153843</v>
      </c>
      <c r="D34" s="2">
        <f t="shared" si="16"/>
        <v>23.454545454545457</v>
      </c>
      <c r="E34" s="2">
        <f t="shared" si="16"/>
        <v>19.846153846153843</v>
      </c>
      <c r="F34" s="2">
        <f t="shared" si="16"/>
        <v>21.499999999999996</v>
      </c>
      <c r="G34" s="2">
        <f t="shared" si="16"/>
        <v>25.8</v>
      </c>
      <c r="H34" s="2">
        <f t="shared" si="16"/>
        <v>57.333333333333336</v>
      </c>
      <c r="I34" s="2">
        <f t="shared" si="16"/>
        <v>64.5</v>
      </c>
      <c r="J34" s="2">
        <f t="shared" si="16"/>
        <v>57.333333333333336</v>
      </c>
      <c r="K34" s="2">
        <f t="shared" si="16"/>
        <v>57.333333333333336</v>
      </c>
      <c r="L34" s="2">
        <f t="shared" si="16"/>
        <v>57.333333333333336</v>
      </c>
      <c r="M34" s="28">
        <f t="shared" si="2"/>
        <v>1</v>
      </c>
      <c r="N34" s="2">
        <f t="shared" si="8"/>
        <v>40.428018648018643</v>
      </c>
      <c r="O34" s="2">
        <f t="shared" si="9"/>
        <v>19.522616155084126</v>
      </c>
      <c r="P34" s="2">
        <f t="shared" si="10"/>
        <v>22.089370629370627</v>
      </c>
      <c r="Q34" s="2">
        <f t="shared" si="11"/>
        <v>2.5516599225427603</v>
      </c>
      <c r="R34" s="2">
        <f t="shared" si="12"/>
        <v>58.766666666666673</v>
      </c>
      <c r="S34" s="2">
        <f t="shared" si="13"/>
        <v>3.2050307677496979</v>
      </c>
    </row>
    <row r="35" spans="1:19" x14ac:dyDescent="0.2">
      <c r="A35" s="1" t="str">
        <f t="shared" si="0"/>
        <v>P10</v>
      </c>
      <c r="B35" s="1" t="str">
        <f t="shared" si="0"/>
        <v>RD</v>
      </c>
      <c r="C35" s="2">
        <f t="shared" ref="C35:L35" si="17">(43/5)/(C13/60)</f>
        <v>15.779816513761466</v>
      </c>
      <c r="D35" s="2">
        <f t="shared" si="17"/>
        <v>13.543307086614172</v>
      </c>
      <c r="E35" s="2">
        <f t="shared" si="17"/>
        <v>16.433121019108281</v>
      </c>
      <c r="F35" s="2">
        <f t="shared" si="17"/>
        <v>17.373737373737374</v>
      </c>
      <c r="G35" s="2">
        <f t="shared" si="17"/>
        <v>20.890688259109311</v>
      </c>
      <c r="H35" s="2">
        <f t="shared" si="17"/>
        <v>40.952380952380949</v>
      </c>
      <c r="I35" s="2">
        <f t="shared" si="17"/>
        <v>49.615384615384613</v>
      </c>
      <c r="J35" s="2">
        <f t="shared" si="17"/>
        <v>51.089108910891085</v>
      </c>
      <c r="K35" s="2">
        <f t="shared" si="17"/>
        <v>51.089108910891085</v>
      </c>
      <c r="L35" s="2">
        <f t="shared" si="17"/>
        <v>49.615384615384613</v>
      </c>
      <c r="M35" s="28">
        <f t="shared" si="2"/>
        <v>2</v>
      </c>
      <c r="N35" s="2">
        <f t="shared" si="8"/>
        <v>32.638203825726293</v>
      </c>
      <c r="O35" s="2">
        <f t="shared" si="9"/>
        <v>17.025731325147945</v>
      </c>
      <c r="P35" s="2">
        <f t="shared" si="10"/>
        <v>16.804134050466121</v>
      </c>
      <c r="Q35" s="2">
        <f t="shared" si="11"/>
        <v>2.685341822733323</v>
      </c>
      <c r="R35" s="2">
        <f t="shared" si="12"/>
        <v>48.472273600986469</v>
      </c>
      <c r="S35" s="2">
        <f t="shared" si="13"/>
        <v>4.2678403527825175</v>
      </c>
    </row>
    <row r="36" spans="1:19" x14ac:dyDescent="0.2">
      <c r="A36" s="1" t="str">
        <f t="shared" si="0"/>
        <v>P11</v>
      </c>
      <c r="B36" s="1" t="str">
        <f t="shared" si="0"/>
        <v>DKT</v>
      </c>
      <c r="C36" s="2">
        <f t="shared" ref="C36:L36" si="18">(43/5)/(C14/60)</f>
        <v>10.749999999999998</v>
      </c>
      <c r="D36" s="2">
        <f t="shared" si="18"/>
        <v>15.176470588235293</v>
      </c>
      <c r="E36" s="2">
        <f t="shared" si="18"/>
        <v>17.793103448275861</v>
      </c>
      <c r="F36" s="2">
        <f t="shared" si="18"/>
        <v>19.111111111111111</v>
      </c>
      <c r="G36" s="2">
        <f t="shared" si="18"/>
        <v>15.176470588235293</v>
      </c>
      <c r="H36" s="2">
        <f t="shared" si="18"/>
        <v>27.157894736842106</v>
      </c>
      <c r="I36" s="2">
        <f t="shared" si="18"/>
        <v>32.25</v>
      </c>
      <c r="J36" s="2">
        <f t="shared" si="18"/>
        <v>32.25</v>
      </c>
      <c r="K36" s="2">
        <f t="shared" si="18"/>
        <v>32.25</v>
      </c>
      <c r="L36" s="2">
        <f t="shared" si="18"/>
        <v>32.25</v>
      </c>
      <c r="M36" s="28">
        <f t="shared" si="2"/>
        <v>2</v>
      </c>
      <c r="N36" s="2">
        <f t="shared" si="8"/>
        <v>23.416505047269965</v>
      </c>
      <c r="O36" s="2">
        <f t="shared" si="9"/>
        <v>8.6443062667645325</v>
      </c>
      <c r="P36" s="2">
        <f t="shared" si="10"/>
        <v>15.60143114717151</v>
      </c>
      <c r="Q36" s="2">
        <f t="shared" si="11"/>
        <v>3.2022979270266161</v>
      </c>
      <c r="R36" s="2">
        <f t="shared" si="12"/>
        <v>31.231578947368423</v>
      </c>
      <c r="S36" s="2">
        <f t="shared" si="13"/>
        <v>2.2772587034011011</v>
      </c>
    </row>
    <row r="37" spans="1:19" x14ac:dyDescent="0.2">
      <c r="A37" s="1" t="str">
        <f t="shared" si="0"/>
        <v>P12</v>
      </c>
      <c r="B37" s="1" t="str">
        <f t="shared" si="0"/>
        <v>BG</v>
      </c>
      <c r="C37" s="2">
        <f t="shared" ref="C37:L37" si="19">(43/5)/(C15/60)</f>
        <v>10.749999999999998</v>
      </c>
      <c r="D37" s="2">
        <f t="shared" si="19"/>
        <v>13.578947368421053</v>
      </c>
      <c r="E37" s="2">
        <f t="shared" si="19"/>
        <v>9.9230769230769216</v>
      </c>
      <c r="F37" s="2">
        <f t="shared" si="19"/>
        <v>15.176470588235293</v>
      </c>
      <c r="G37" s="2">
        <f t="shared" si="19"/>
        <v>14.742857142857142</v>
      </c>
      <c r="H37" s="2">
        <f t="shared" si="19"/>
        <v>34.4</v>
      </c>
      <c r="I37" s="2">
        <f t="shared" si="19"/>
        <v>42.999999999999993</v>
      </c>
      <c r="J37" s="2">
        <f t="shared" si="19"/>
        <v>42.999999999999993</v>
      </c>
      <c r="K37" s="2">
        <f t="shared" si="19"/>
        <v>46.909090909090914</v>
      </c>
      <c r="L37" s="2">
        <f t="shared" si="19"/>
        <v>51.6</v>
      </c>
      <c r="M37" s="28">
        <f t="shared" si="2"/>
        <v>2</v>
      </c>
      <c r="N37" s="2">
        <f t="shared" si="8"/>
        <v>28.30804429316813</v>
      </c>
      <c r="O37" s="2">
        <f t="shared" si="9"/>
        <v>16.921465514361667</v>
      </c>
      <c r="P37" s="2">
        <f t="shared" si="10"/>
        <v>12.834270404518083</v>
      </c>
      <c r="Q37" s="2">
        <f t="shared" si="11"/>
        <v>2.3718336484917981</v>
      </c>
      <c r="R37" s="2">
        <f t="shared" si="12"/>
        <v>43.781818181818174</v>
      </c>
      <c r="S37" s="2">
        <f t="shared" si="13"/>
        <v>6.3274164038023866</v>
      </c>
    </row>
    <row r="38" spans="1:19" x14ac:dyDescent="0.2">
      <c r="A38" s="1" t="str">
        <f t="shared" si="0"/>
        <v>P13</v>
      </c>
      <c r="B38" s="1" t="str">
        <f t="shared" si="0"/>
        <v>SB</v>
      </c>
      <c r="C38" s="2">
        <f t="shared" ref="C38:L38" si="20">(43/5)/(C16/60)</f>
        <v>12.9</v>
      </c>
      <c r="D38" s="2">
        <f t="shared" si="20"/>
        <v>12.867830423940148</v>
      </c>
      <c r="E38" s="2">
        <f t="shared" si="20"/>
        <v>14.827586206896552</v>
      </c>
      <c r="F38" s="2">
        <f t="shared" si="20"/>
        <v>15.311572700296733</v>
      </c>
      <c r="G38" s="2">
        <f t="shared" si="20"/>
        <v>14.453781512605039</v>
      </c>
      <c r="H38" s="2">
        <f t="shared" si="20"/>
        <v>38.507462686567166</v>
      </c>
      <c r="I38" s="2">
        <f t="shared" si="20"/>
        <v>53.195876288659797</v>
      </c>
      <c r="J38" s="2">
        <f t="shared" si="20"/>
        <v>52.121212121212118</v>
      </c>
      <c r="K38" s="2">
        <f t="shared" si="20"/>
        <v>59.310344827586206</v>
      </c>
      <c r="L38" s="2">
        <f t="shared" si="20"/>
        <v>64.5</v>
      </c>
      <c r="M38" s="28">
        <f t="shared" si="2"/>
        <v>2</v>
      </c>
      <c r="N38" s="2">
        <f t="shared" si="8"/>
        <v>33.799566676776372</v>
      </c>
      <c r="O38" s="2">
        <f t="shared" si="9"/>
        <v>21.802933158845185</v>
      </c>
      <c r="P38" s="2">
        <f t="shared" si="10"/>
        <v>14.072154168747693</v>
      </c>
      <c r="Q38" s="2">
        <f t="shared" si="11"/>
        <v>1.1265895845213987</v>
      </c>
      <c r="R38" s="2">
        <f t="shared" si="12"/>
        <v>53.526979184805057</v>
      </c>
      <c r="S38" s="2">
        <f t="shared" si="13"/>
        <v>9.7663477049325085</v>
      </c>
    </row>
    <row r="39" spans="1:19" x14ac:dyDescent="0.2">
      <c r="A39" s="1" t="str">
        <f t="shared" si="0"/>
        <v>P14</v>
      </c>
      <c r="B39" s="1" t="str">
        <f t="shared" si="0"/>
        <v>CA</v>
      </c>
      <c r="C39" s="2">
        <f t="shared" ref="C39:L39" si="21">(43/5)/(C17/60)</f>
        <v>15.087719298245611</v>
      </c>
      <c r="D39" s="2">
        <f t="shared" si="21"/>
        <v>15.731707317073171</v>
      </c>
      <c r="E39" s="2">
        <f t="shared" si="21"/>
        <v>15.925925925925927</v>
      </c>
      <c r="F39" s="2">
        <f t="shared" si="21"/>
        <v>16.807817589576548</v>
      </c>
      <c r="G39" s="2">
        <f t="shared" si="21"/>
        <v>16.918032786885245</v>
      </c>
      <c r="H39" s="2">
        <f t="shared" si="21"/>
        <v>40.312499999999993</v>
      </c>
      <c r="I39" s="2">
        <f t="shared" si="21"/>
        <v>42.644628099173552</v>
      </c>
      <c r="J39" s="2">
        <f t="shared" si="21"/>
        <v>46.071428571428577</v>
      </c>
      <c r="K39" s="2">
        <f t="shared" si="21"/>
        <v>43.728813559322028</v>
      </c>
      <c r="L39" s="2">
        <f t="shared" si="21"/>
        <v>42.469135802469133</v>
      </c>
      <c r="M39" s="28">
        <f t="shared" si="2"/>
        <v>2</v>
      </c>
      <c r="N39" s="2">
        <f t="shared" si="8"/>
        <v>29.569770895009981</v>
      </c>
      <c r="O39" s="2">
        <f t="shared" si="9"/>
        <v>14.282254672195981</v>
      </c>
      <c r="P39" s="2">
        <f t="shared" si="10"/>
        <v>16.0942405835413</v>
      </c>
      <c r="Q39" s="2">
        <f t="shared" si="11"/>
        <v>0.76822376766961853</v>
      </c>
      <c r="R39" s="2">
        <f t="shared" si="12"/>
        <v>43.045301206478655</v>
      </c>
      <c r="S39" s="2">
        <f t="shared" si="13"/>
        <v>2.0967441374196363</v>
      </c>
    </row>
    <row r="40" spans="1:19" x14ac:dyDescent="0.2">
      <c r="A40" s="1" t="str">
        <f t="shared" si="0"/>
        <v>P15</v>
      </c>
      <c r="B40" s="1" t="str">
        <f t="shared" si="0"/>
        <v>AC</v>
      </c>
      <c r="C40" s="2">
        <f t="shared" ref="C40:L40" si="22">(43/5)/(C18/60)</f>
        <v>11.217391304347824</v>
      </c>
      <c r="D40" s="2">
        <f t="shared" si="22"/>
        <v>12.285714285714286</v>
      </c>
      <c r="E40" s="2">
        <f t="shared" si="22"/>
        <v>13.23076923076923</v>
      </c>
      <c r="F40" s="2">
        <f t="shared" si="22"/>
        <v>12.285714285714286</v>
      </c>
      <c r="G40" s="2">
        <f t="shared" si="22"/>
        <v>19.111111111111111</v>
      </c>
      <c r="H40" s="2">
        <f t="shared" si="22"/>
        <v>34.4</v>
      </c>
      <c r="I40" s="2">
        <f t="shared" si="22"/>
        <v>36.857142857142854</v>
      </c>
      <c r="J40" s="2">
        <f t="shared" si="22"/>
        <v>36.857142857142854</v>
      </c>
      <c r="K40" s="2">
        <f t="shared" si="22"/>
        <v>42.999999999999993</v>
      </c>
      <c r="L40" s="2">
        <f t="shared" si="22"/>
        <v>46.909090909090914</v>
      </c>
      <c r="M40" s="28">
        <f t="shared" si="2"/>
        <v>2</v>
      </c>
      <c r="N40" s="2">
        <f t="shared" si="8"/>
        <v>26.615407684103339</v>
      </c>
      <c r="O40" s="2">
        <f t="shared" si="9"/>
        <v>14.27475140170819</v>
      </c>
      <c r="P40" s="2">
        <f t="shared" si="10"/>
        <v>13.626140043531347</v>
      </c>
      <c r="Q40" s="2">
        <f t="shared" si="11"/>
        <v>3.1478873313989615</v>
      </c>
      <c r="R40" s="2">
        <f t="shared" si="12"/>
        <v>39.60467532467532</v>
      </c>
      <c r="S40" s="2">
        <f t="shared" si="13"/>
        <v>5.1737131548892696</v>
      </c>
    </row>
    <row r="41" spans="1:19" x14ac:dyDescent="0.2">
      <c r="A41" s="1" t="str">
        <f t="shared" si="0"/>
        <v>P16</v>
      </c>
      <c r="B41" s="1" t="str">
        <f t="shared" si="0"/>
        <v>SA</v>
      </c>
      <c r="C41" s="2">
        <f t="shared" ref="C41:L41" si="23">(43/5)/(C19/60)</f>
        <v>6.2926829268292677</v>
      </c>
      <c r="D41" s="2">
        <f t="shared" si="23"/>
        <v>8.3225806451612883</v>
      </c>
      <c r="E41" s="2">
        <f t="shared" si="23"/>
        <v>8.1904761904761898</v>
      </c>
      <c r="F41" s="2">
        <f t="shared" si="23"/>
        <v>8.3225806451612883</v>
      </c>
      <c r="G41" s="2">
        <f t="shared" si="23"/>
        <v>9.9230769230769216</v>
      </c>
      <c r="H41" s="2">
        <f t="shared" si="23"/>
        <v>25.8</v>
      </c>
      <c r="I41" s="2">
        <f t="shared" si="23"/>
        <v>32.25</v>
      </c>
      <c r="J41" s="2">
        <f t="shared" si="23"/>
        <v>32.25</v>
      </c>
      <c r="K41" s="2">
        <f t="shared" si="23"/>
        <v>42.999999999999993</v>
      </c>
      <c r="L41" s="2">
        <f t="shared" si="23"/>
        <v>51.6</v>
      </c>
      <c r="M41" s="28">
        <f t="shared" si="2"/>
        <v>2</v>
      </c>
      <c r="N41" s="2">
        <f t="shared" si="8"/>
        <v>22.595139733070496</v>
      </c>
      <c r="O41" s="2">
        <f t="shared" si="9"/>
        <v>16.651998598387465</v>
      </c>
      <c r="P41" s="2">
        <f t="shared" si="10"/>
        <v>8.2102794661409924</v>
      </c>
      <c r="Q41" s="2">
        <f t="shared" si="11"/>
        <v>1.2880670494399973</v>
      </c>
      <c r="R41" s="2">
        <f t="shared" si="12"/>
        <v>36.979999999999997</v>
      </c>
      <c r="S41" s="2">
        <f t="shared" si="13"/>
        <v>10.243571154631571</v>
      </c>
    </row>
    <row r="42" spans="1:19" x14ac:dyDescent="0.2">
      <c r="A42" s="1" t="str">
        <f t="shared" si="0"/>
        <v>P17</v>
      </c>
      <c r="B42" s="1" t="str">
        <f t="shared" si="0"/>
        <v>MC</v>
      </c>
      <c r="C42" s="2">
        <f t="shared" ref="C42:L42" si="24">(43/5)/(C20/60)</f>
        <v>10.863157894736842</v>
      </c>
      <c r="D42" s="2">
        <f t="shared" si="24"/>
        <v>8.7162162162162158</v>
      </c>
      <c r="E42" s="2">
        <f t="shared" si="24"/>
        <v>12.315035799522672</v>
      </c>
      <c r="F42" s="2">
        <f t="shared" si="24"/>
        <v>12.740740740740739</v>
      </c>
      <c r="G42" s="2">
        <f t="shared" si="24"/>
        <v>12.141176470588235</v>
      </c>
      <c r="H42" s="2">
        <f t="shared" si="24"/>
        <v>48.679245283018865</v>
      </c>
      <c r="I42" s="2">
        <f t="shared" si="24"/>
        <v>53.195876288659797</v>
      </c>
      <c r="J42" s="2">
        <f t="shared" si="24"/>
        <v>65.316455696202524</v>
      </c>
      <c r="K42" s="2">
        <f t="shared" si="24"/>
        <v>57.977528089887635</v>
      </c>
      <c r="L42" s="2">
        <f t="shared" si="24"/>
        <v>60.705882352941174</v>
      </c>
      <c r="M42" s="28">
        <f t="shared" si="2"/>
        <v>2</v>
      </c>
      <c r="N42" s="2">
        <f t="shared" si="8"/>
        <v>34.265131483251466</v>
      </c>
      <c r="O42" s="2">
        <f t="shared" si="9"/>
        <v>24.555358076088918</v>
      </c>
      <c r="P42" s="2">
        <f t="shared" si="10"/>
        <v>11.35526542436094</v>
      </c>
      <c r="Q42" s="2">
        <f t="shared" si="11"/>
        <v>1.63287382715565</v>
      </c>
      <c r="R42" s="2">
        <f t="shared" si="12"/>
        <v>57.174997542142002</v>
      </c>
      <c r="S42" s="2">
        <f t="shared" si="13"/>
        <v>6.4692688168722832</v>
      </c>
    </row>
    <row r="43" spans="1:19" x14ac:dyDescent="0.2">
      <c r="A43" s="1" t="str">
        <f t="shared" si="0"/>
        <v>P18</v>
      </c>
      <c r="B43" s="1" t="str">
        <f t="shared" si="0"/>
        <v>CK</v>
      </c>
      <c r="C43" s="2">
        <f t="shared" ref="C43:L43" si="25">(43/5)/(C21/60)</f>
        <v>14.333333333333334</v>
      </c>
      <c r="D43" s="2">
        <f t="shared" si="25"/>
        <v>13.945945945945944</v>
      </c>
      <c r="E43" s="2">
        <f t="shared" si="25"/>
        <v>17.793103448275861</v>
      </c>
      <c r="F43" s="2">
        <f t="shared" si="25"/>
        <v>17.2</v>
      </c>
      <c r="G43" s="2">
        <f t="shared" si="25"/>
        <v>19.846153846153843</v>
      </c>
      <c r="H43" s="2">
        <f t="shared" si="25"/>
        <v>42.999999999999993</v>
      </c>
      <c r="I43" s="2">
        <f t="shared" si="25"/>
        <v>46.909090909090914</v>
      </c>
      <c r="J43" s="2">
        <f t="shared" si="25"/>
        <v>46.909090909090914</v>
      </c>
      <c r="K43" s="2">
        <f t="shared" si="25"/>
        <v>51.6</v>
      </c>
      <c r="L43" s="2">
        <f t="shared" si="25"/>
        <v>42.999999999999993</v>
      </c>
      <c r="M43" s="28">
        <f t="shared" si="2"/>
        <v>2</v>
      </c>
      <c r="N43" s="2">
        <f t="shared" si="8"/>
        <v>31.453671839189081</v>
      </c>
      <c r="O43" s="2">
        <f t="shared" si="9"/>
        <v>15.896851902669601</v>
      </c>
      <c r="P43" s="2">
        <f t="shared" si="10"/>
        <v>16.623707314741797</v>
      </c>
      <c r="Q43" s="2">
        <f t="shared" si="11"/>
        <v>2.4748727819296219</v>
      </c>
      <c r="R43" s="2">
        <f t="shared" si="12"/>
        <v>46.283636363636361</v>
      </c>
      <c r="S43" s="2">
        <f t="shared" si="13"/>
        <v>3.557057935573277</v>
      </c>
    </row>
    <row r="44" spans="1:19" ht="15" x14ac:dyDescent="0.2">
      <c r="B44" s="6" t="s">
        <v>6</v>
      </c>
      <c r="C44" s="3">
        <f t="shared" ref="C44:L44" si="26">AVERAGE(C26:C43)</f>
        <v>11.700839783751377</v>
      </c>
      <c r="D44" s="3">
        <f t="shared" si="26"/>
        <v>12.944187797522913</v>
      </c>
      <c r="E44" s="3">
        <f t="shared" si="26"/>
        <v>13.662624294584248</v>
      </c>
      <c r="F44" s="3">
        <f t="shared" si="26"/>
        <v>14.693371158741241</v>
      </c>
      <c r="G44" s="3">
        <f t="shared" si="26"/>
        <v>16.145631089592694</v>
      </c>
      <c r="H44" s="3">
        <f t="shared" si="26"/>
        <v>37.097701917365242</v>
      </c>
      <c r="I44" s="3">
        <f t="shared" si="26"/>
        <v>41.324239042922777</v>
      </c>
      <c r="J44" s="3">
        <f t="shared" si="26"/>
        <v>44.24444277472324</v>
      </c>
      <c r="K44" s="3">
        <f t="shared" si="26"/>
        <v>46.114220673051278</v>
      </c>
      <c r="L44" s="3">
        <f t="shared" si="26"/>
        <v>48.095781351482287</v>
      </c>
      <c r="M44" s="28">
        <f t="shared" si="2"/>
        <v>0</v>
      </c>
      <c r="N44" s="12">
        <f>AVERAGE(N26:N43)</f>
        <v>28.60230398837373</v>
      </c>
      <c r="P44" s="12">
        <f>AVERAGE(P26:P43)</f>
        <v>13.829330824838495</v>
      </c>
      <c r="R44" s="12">
        <f>AVERAGE(R26:R43)</f>
        <v>43.375277151908961</v>
      </c>
    </row>
    <row r="45" spans="1:19" x14ac:dyDescent="0.2">
      <c r="B45" s="6" t="s">
        <v>7</v>
      </c>
      <c r="C45" s="8">
        <f t="shared" ref="C45:L45" si="27">STDEV(C26:C43)</f>
        <v>3.7346929925047951</v>
      </c>
      <c r="D45" s="8">
        <f t="shared" si="27"/>
        <v>3.7848547351457866</v>
      </c>
      <c r="E45" s="8">
        <f t="shared" si="27"/>
        <v>3.2912288219220001</v>
      </c>
      <c r="F45" s="8">
        <f t="shared" si="27"/>
        <v>3.2772445792145688</v>
      </c>
      <c r="G45" s="8">
        <f t="shared" si="27"/>
        <v>4.1253159742601815</v>
      </c>
      <c r="H45" s="8">
        <f t="shared" si="27"/>
        <v>10.417928935568412</v>
      </c>
      <c r="I45" s="8">
        <f t="shared" si="27"/>
        <v>11.651997915930121</v>
      </c>
      <c r="J45" s="8">
        <f t="shared" si="27"/>
        <v>11.13390878899094</v>
      </c>
      <c r="K45" s="8">
        <f t="shared" si="27"/>
        <v>10.519328644543645</v>
      </c>
      <c r="L45" s="8">
        <f t="shared" si="27"/>
        <v>11.088421950364689</v>
      </c>
      <c r="M45" s="28">
        <f t="shared" si="2"/>
        <v>0</v>
      </c>
      <c r="N45" s="4">
        <f>STDEV(N26:N43)</f>
        <v>6.2776357273421572</v>
      </c>
      <c r="P45" s="4">
        <f>STDEV(P26:P43)</f>
        <v>3.3890939414176149</v>
      </c>
      <c r="R45" s="4">
        <f>STDEV(R26:R43)</f>
        <v>10.35587474038563</v>
      </c>
    </row>
    <row r="46" spans="1:19" x14ac:dyDescent="0.2">
      <c r="B46" s="13"/>
      <c r="C46" s="14"/>
      <c r="D46" s="15"/>
      <c r="E46" s="15"/>
      <c r="F46" s="18" t="s">
        <v>11</v>
      </c>
      <c r="G46" s="19">
        <f>MIN(C26:G43)</f>
        <v>5.8636363636363642</v>
      </c>
      <c r="H46" s="15"/>
      <c r="I46" s="15"/>
      <c r="J46" s="15"/>
      <c r="K46" s="18" t="s">
        <v>11</v>
      </c>
      <c r="L46" s="19">
        <f>MIN(H26:L43)</f>
        <v>23.348416289592759</v>
      </c>
      <c r="M46" s="50" t="s">
        <v>11</v>
      </c>
      <c r="N46" s="50">
        <f>MIN(N26:N43)</f>
        <v>19.609938601225675</v>
      </c>
      <c r="O46" s="14"/>
      <c r="P46" s="50">
        <f>MIN(P26:P43)</f>
        <v>8.2102794661409924</v>
      </c>
      <c r="R46" s="50">
        <f>MIN(R26:R43)</f>
        <v>28.461837534813281</v>
      </c>
    </row>
    <row r="47" spans="1:19" x14ac:dyDescent="0.2">
      <c r="B47" s="13"/>
      <c r="C47" s="13"/>
      <c r="D47" s="13"/>
      <c r="E47" s="13"/>
      <c r="F47" s="20" t="s">
        <v>12</v>
      </c>
      <c r="G47" s="21">
        <f>MAX(C26:G43)</f>
        <v>25.8</v>
      </c>
      <c r="H47" s="13"/>
      <c r="I47" s="13"/>
      <c r="J47" s="13"/>
      <c r="K47" s="20" t="s">
        <v>12</v>
      </c>
      <c r="L47" s="21">
        <f>MAX(H26:L43)</f>
        <v>73.714285714285708</v>
      </c>
      <c r="M47" s="50" t="s">
        <v>12</v>
      </c>
      <c r="N47" s="50">
        <f>MAX(N26:N43)</f>
        <v>41.356037969336391</v>
      </c>
      <c r="O47" s="14"/>
      <c r="P47" s="50">
        <f>MAX(P26:P43)</f>
        <v>22.089370629370627</v>
      </c>
      <c r="R47" s="50">
        <f>MAX(R26:R43)</f>
        <v>66.763256075201667</v>
      </c>
    </row>
    <row r="48" spans="1:19" x14ac:dyDescent="0.2">
      <c r="B48" s="13"/>
      <c r="C48" s="13"/>
      <c r="D48" s="13"/>
      <c r="E48" s="13"/>
      <c r="F48" s="17"/>
      <c r="G48" s="14"/>
      <c r="H48" s="16"/>
      <c r="I48" s="13"/>
      <c r="J48" s="13"/>
      <c r="K48" s="13"/>
      <c r="L48" s="14"/>
      <c r="M48" s="16"/>
      <c r="N48" s="16"/>
      <c r="P48" s="14"/>
      <c r="Q48" s="22"/>
      <c r="R48" s="14"/>
      <c r="S48" s="22"/>
    </row>
    <row r="49" spans="3:19" x14ac:dyDescent="0.2">
      <c r="C49" s="61" t="s">
        <v>8</v>
      </c>
      <c r="D49" s="57" t="s">
        <v>9</v>
      </c>
      <c r="E49" s="58"/>
      <c r="F49" s="58"/>
      <c r="G49" s="58"/>
      <c r="H49" s="59"/>
      <c r="P49" s="14"/>
      <c r="Q49" s="22"/>
      <c r="R49" s="14"/>
      <c r="S49" s="22"/>
    </row>
    <row r="50" spans="3:19" x14ac:dyDescent="0.2">
      <c r="C50" s="62"/>
      <c r="D50" s="1">
        <v>1</v>
      </c>
      <c r="E50" s="1">
        <v>2</v>
      </c>
      <c r="F50" s="1">
        <v>3</v>
      </c>
      <c r="G50" s="1">
        <v>4</v>
      </c>
      <c r="H50" s="1">
        <v>5</v>
      </c>
      <c r="I50" s="5" t="s">
        <v>6</v>
      </c>
      <c r="J50" s="5" t="s">
        <v>7</v>
      </c>
    </row>
    <row r="51" spans="3:19" x14ac:dyDescent="0.2">
      <c r="C51" s="1" t="str">
        <f>C24</f>
        <v>Opti (A)</v>
      </c>
      <c r="D51" s="2">
        <f>C44</f>
        <v>11.700839783751377</v>
      </c>
      <c r="E51" s="2">
        <f>D44</f>
        <v>12.944187797522913</v>
      </c>
      <c r="F51" s="2">
        <f>E44</f>
        <v>13.662624294584248</v>
      </c>
      <c r="G51" s="2">
        <f>F44</f>
        <v>14.693371158741241</v>
      </c>
      <c r="H51" s="2">
        <f>G44</f>
        <v>16.145631089592694</v>
      </c>
      <c r="I51" s="4">
        <f>AVERAGE(D51:H51)</f>
        <v>13.829330824838497</v>
      </c>
      <c r="J51" s="4">
        <f>STDEV(D51:H51)</f>
        <v>1.692155132747432</v>
      </c>
    </row>
    <row r="52" spans="3:19" x14ac:dyDescent="0.2">
      <c r="C52" s="1" t="str">
        <f>H24</f>
        <v>QWERTY (B)</v>
      </c>
      <c r="D52" s="2">
        <f>H44</f>
        <v>37.097701917365242</v>
      </c>
      <c r="E52" s="2">
        <f>I44</f>
        <v>41.324239042922777</v>
      </c>
      <c r="F52" s="2">
        <f>J44</f>
        <v>44.24444277472324</v>
      </c>
      <c r="G52" s="2">
        <f>K44</f>
        <v>46.114220673051278</v>
      </c>
      <c r="H52" s="2">
        <f>L44</f>
        <v>48.095781351482287</v>
      </c>
      <c r="I52" s="4">
        <f>AVERAGE(D52:H52)</f>
        <v>43.375277151908968</v>
      </c>
      <c r="J52" s="4">
        <f>STDEV(D52:H52)</f>
        <v>4.3056686048728032</v>
      </c>
      <c r="K52" s="10">
        <f>(I52-I51)/I51</f>
        <v>2.1364697035089923</v>
      </c>
      <c r="L52" t="s">
        <v>18</v>
      </c>
    </row>
    <row r="53" spans="3:19" x14ac:dyDescent="0.2">
      <c r="C53" s="64" t="s">
        <v>13</v>
      </c>
      <c r="D53" s="64"/>
      <c r="E53" s="10">
        <f>(E51-$D$51)/$D$51</f>
        <v>0.10626143394409503</v>
      </c>
      <c r="F53" s="10">
        <f>(F51-$D$51)/$D$51</f>
        <v>0.16766185565220243</v>
      </c>
      <c r="G53" s="10">
        <f>(G51-$D$51)/$D$51</f>
        <v>0.25575355532561928</v>
      </c>
      <c r="H53" s="10">
        <f>(H51-$D$51)/$D$51</f>
        <v>0.37986942715117528</v>
      </c>
    </row>
    <row r="54" spans="3:19" x14ac:dyDescent="0.2">
      <c r="C54" s="56" t="s">
        <v>13</v>
      </c>
      <c r="D54" s="56"/>
      <c r="E54" s="10">
        <f>(E52-$D$52)/$D$52</f>
        <v>0.11392989072401583</v>
      </c>
      <c r="F54" s="10">
        <f>(F52-$D$52)/$D$52</f>
        <v>0.19264645754276885</v>
      </c>
      <c r="G54" s="10">
        <f>(G52-$D$52)/$D$52</f>
        <v>0.24304790565653475</v>
      </c>
      <c r="H54" s="10">
        <f>(H52-$D$52)/$D$52</f>
        <v>0.29646255335748711</v>
      </c>
    </row>
    <row r="55" spans="3:19" x14ac:dyDescent="0.2">
      <c r="E55" s="9"/>
      <c r="F55" s="9"/>
      <c r="G55" s="9"/>
      <c r="H55" s="9"/>
    </row>
    <row r="71" spans="10:20" x14ac:dyDescent="0.2"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</row>
    <row r="72" spans="10:20" x14ac:dyDescent="0.2"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</row>
    <row r="73" spans="10:20" x14ac:dyDescent="0.2"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</row>
    <row r="74" spans="10:20" x14ac:dyDescent="0.2"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</row>
    <row r="75" spans="10:20" x14ac:dyDescent="0.2"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  <row r="76" spans="10:20" x14ac:dyDescent="0.2"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</row>
    <row r="77" spans="10:20" x14ac:dyDescent="0.2"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</row>
    <row r="78" spans="10:20" x14ac:dyDescent="0.2"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</row>
    <row r="79" spans="10:20" x14ac:dyDescent="0.2"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0:20" x14ac:dyDescent="0.2"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</row>
    <row r="81" spans="10:20" x14ac:dyDescent="0.2"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</row>
    <row r="82" spans="10:20" x14ac:dyDescent="0.2"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</row>
    <row r="83" spans="10:20" x14ac:dyDescent="0.2"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</row>
    <row r="84" spans="10:20" x14ac:dyDescent="0.2"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</row>
    <row r="85" spans="10:20" x14ac:dyDescent="0.2"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</row>
    <row r="86" spans="10:20" x14ac:dyDescent="0.2"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</row>
    <row r="87" spans="10:20" x14ac:dyDescent="0.2"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</row>
    <row r="88" spans="10:20" x14ac:dyDescent="0.2"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</row>
  </sheetData>
  <mergeCells count="18">
    <mergeCell ref="R24:S24"/>
    <mergeCell ref="C53:D53"/>
    <mergeCell ref="P24:Q24"/>
    <mergeCell ref="A2:A3"/>
    <mergeCell ref="A1:M1"/>
    <mergeCell ref="A23:M23"/>
    <mergeCell ref="A24:A25"/>
    <mergeCell ref="B24:B25"/>
    <mergeCell ref="C24:G24"/>
    <mergeCell ref="N24:O24"/>
    <mergeCell ref="B2:B3"/>
    <mergeCell ref="M2:M3"/>
    <mergeCell ref="C54:D54"/>
    <mergeCell ref="H2:L2"/>
    <mergeCell ref="H24:L24"/>
    <mergeCell ref="C2:G2"/>
    <mergeCell ref="C49:C50"/>
    <mergeCell ref="D49:H49"/>
  </mergeCells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"/>
  <sheetViews>
    <sheetView workbookViewId="0">
      <selection activeCell="D22" sqref="D22"/>
    </sheetView>
  </sheetViews>
  <sheetFormatPr defaultRowHeight="12.75" x14ac:dyDescent="0.2"/>
  <cols>
    <col min="1" max="1" width="2.42578125" customWidth="1"/>
    <col min="2" max="2" width="10.140625" customWidth="1"/>
    <col min="3" max="3" width="6.42578125" customWidth="1"/>
    <col min="4" max="4" width="9.7109375" customWidth="1"/>
    <col min="5" max="5" width="6.5703125" customWidth="1"/>
    <col min="6" max="6" width="11.5703125" customWidth="1"/>
    <col min="7" max="7" width="15" customWidth="1"/>
    <col min="8" max="8" width="13.140625" customWidth="1"/>
    <col min="9" max="9" width="16.140625" customWidth="1"/>
    <col min="10" max="10" width="19.5703125" customWidth="1"/>
  </cols>
  <sheetData>
    <row r="1" spans="2:10" ht="11.25" customHeight="1" x14ac:dyDescent="0.2">
      <c r="B1" s="31"/>
      <c r="C1" s="31"/>
      <c r="D1" s="31"/>
      <c r="E1" s="31"/>
      <c r="F1" s="31"/>
      <c r="G1" s="31"/>
      <c r="H1" s="31"/>
      <c r="I1" s="31"/>
      <c r="J1" s="31"/>
    </row>
    <row r="2" spans="2:10" hidden="1" x14ac:dyDescent="0.2">
      <c r="B2" s="31"/>
      <c r="C2" s="31"/>
      <c r="D2" s="31"/>
      <c r="E2" s="31"/>
      <c r="F2" s="31"/>
      <c r="G2" s="31"/>
      <c r="H2" s="31"/>
      <c r="I2" s="31"/>
      <c r="J2" s="31"/>
    </row>
    <row r="3" spans="2:10" ht="60" customHeight="1" x14ac:dyDescent="0.2">
      <c r="B3" s="26" t="s">
        <v>0</v>
      </c>
      <c r="C3" s="26" t="s">
        <v>3</v>
      </c>
      <c r="D3" s="26" t="s">
        <v>66</v>
      </c>
      <c r="E3" s="26" t="s">
        <v>16</v>
      </c>
      <c r="F3" s="26" t="s">
        <v>64</v>
      </c>
      <c r="G3" s="26" t="s">
        <v>17</v>
      </c>
      <c r="H3" s="26" t="s">
        <v>67</v>
      </c>
      <c r="I3" s="26" t="s">
        <v>68</v>
      </c>
      <c r="J3" s="26" t="s">
        <v>15</v>
      </c>
    </row>
    <row r="4" spans="2:10" x14ac:dyDescent="0.2">
      <c r="B4" s="1" t="str">
        <f>'Data Tables'!A4</f>
        <v>P1</v>
      </c>
      <c r="C4" s="1" t="str">
        <f>'Data Tables'!B4</f>
        <v>DJ</v>
      </c>
      <c r="D4" s="35" t="s">
        <v>65</v>
      </c>
      <c r="E4" s="36">
        <v>21</v>
      </c>
      <c r="F4" s="36" t="s">
        <v>63</v>
      </c>
      <c r="G4" s="37">
        <v>6</v>
      </c>
      <c r="H4" s="35" t="s">
        <v>63</v>
      </c>
      <c r="I4" s="35" t="s">
        <v>63</v>
      </c>
      <c r="J4" s="37">
        <v>10</v>
      </c>
    </row>
    <row r="5" spans="2:10" x14ac:dyDescent="0.2">
      <c r="B5" s="1" t="str">
        <f>'Data Tables'!A5</f>
        <v>P2</v>
      </c>
      <c r="C5" s="1" t="str">
        <f>'Data Tables'!B5</f>
        <v>TL</v>
      </c>
      <c r="D5" s="35" t="s">
        <v>65</v>
      </c>
      <c r="E5" s="36">
        <v>20</v>
      </c>
      <c r="F5" s="36" t="s">
        <v>63</v>
      </c>
      <c r="G5" s="37">
        <v>10</v>
      </c>
      <c r="H5" s="35" t="s">
        <v>63</v>
      </c>
      <c r="I5" s="35" t="s">
        <v>63</v>
      </c>
      <c r="J5" s="37">
        <v>6</v>
      </c>
    </row>
    <row r="6" spans="2:10" x14ac:dyDescent="0.2">
      <c r="B6" s="1" t="str">
        <f>'Data Tables'!A6</f>
        <v>P3</v>
      </c>
      <c r="C6" s="1" t="str">
        <f>'Data Tables'!B6</f>
        <v>BS</v>
      </c>
      <c r="D6" s="35" t="s">
        <v>65</v>
      </c>
      <c r="E6" s="36">
        <v>23</v>
      </c>
      <c r="F6" s="36" t="s">
        <v>63</v>
      </c>
      <c r="G6" s="37">
        <v>6</v>
      </c>
      <c r="H6" s="35" t="s">
        <v>63</v>
      </c>
      <c r="I6" s="35" t="s">
        <v>63</v>
      </c>
      <c r="J6" s="37">
        <v>20</v>
      </c>
    </row>
    <row r="7" spans="2:10" x14ac:dyDescent="0.2">
      <c r="B7" s="1" t="str">
        <f>'Data Tables'!A7</f>
        <v>P4</v>
      </c>
      <c r="C7" s="1" t="str">
        <f>'Data Tables'!B7</f>
        <v>RH</v>
      </c>
      <c r="D7" s="35" t="s">
        <v>65</v>
      </c>
      <c r="E7" s="36">
        <v>21</v>
      </c>
      <c r="F7" s="36" t="s">
        <v>63</v>
      </c>
      <c r="G7" s="37">
        <v>10</v>
      </c>
      <c r="H7" s="35" t="s">
        <v>63</v>
      </c>
      <c r="I7" s="35" t="s">
        <v>63</v>
      </c>
      <c r="J7" s="37">
        <v>10</v>
      </c>
    </row>
    <row r="8" spans="2:10" x14ac:dyDescent="0.2">
      <c r="B8" s="1" t="str">
        <f>'Data Tables'!A8</f>
        <v>P5</v>
      </c>
      <c r="C8" s="1" t="str">
        <f>'Data Tables'!B8</f>
        <v>KL</v>
      </c>
      <c r="D8" s="35" t="s">
        <v>73</v>
      </c>
      <c r="E8" s="36">
        <v>22</v>
      </c>
      <c r="F8" s="36" t="s">
        <v>72</v>
      </c>
      <c r="G8" s="37">
        <v>3</v>
      </c>
      <c r="H8" s="35" t="s">
        <v>63</v>
      </c>
      <c r="I8" s="35" t="s">
        <v>63</v>
      </c>
      <c r="J8" s="37">
        <v>100</v>
      </c>
    </row>
    <row r="9" spans="2:10" x14ac:dyDescent="0.2">
      <c r="B9" s="1" t="str">
        <f>'Data Tables'!A9</f>
        <v>P6</v>
      </c>
      <c r="C9" s="1" t="str">
        <f>'Data Tables'!B9</f>
        <v>JN</v>
      </c>
      <c r="D9" s="35" t="s">
        <v>65</v>
      </c>
      <c r="E9" s="36">
        <v>22</v>
      </c>
      <c r="F9" s="36" t="s">
        <v>72</v>
      </c>
      <c r="G9" s="37">
        <v>5</v>
      </c>
      <c r="H9" s="35" t="s">
        <v>63</v>
      </c>
      <c r="I9" s="35" t="s">
        <v>63</v>
      </c>
      <c r="J9" s="37">
        <v>1</v>
      </c>
    </row>
    <row r="10" spans="2:10" x14ac:dyDescent="0.2">
      <c r="B10" s="1" t="str">
        <f>'Data Tables'!A10</f>
        <v>P7</v>
      </c>
      <c r="C10" s="1" t="str">
        <f>'Data Tables'!B10</f>
        <v>DM</v>
      </c>
      <c r="D10" s="35" t="s">
        <v>65</v>
      </c>
      <c r="E10" s="36">
        <v>22</v>
      </c>
      <c r="F10" s="36" t="s">
        <v>63</v>
      </c>
      <c r="G10" s="37">
        <v>5</v>
      </c>
      <c r="H10" s="35" t="s">
        <v>63</v>
      </c>
      <c r="I10" s="35" t="s">
        <v>63</v>
      </c>
      <c r="J10" s="37">
        <v>40</v>
      </c>
    </row>
    <row r="11" spans="2:10" x14ac:dyDescent="0.2">
      <c r="B11" s="1" t="str">
        <f>'Data Tables'!A11</f>
        <v>P8</v>
      </c>
      <c r="C11" s="1" t="str">
        <f>'Data Tables'!B11</f>
        <v>SH</v>
      </c>
      <c r="D11" s="35" t="s">
        <v>73</v>
      </c>
      <c r="E11" s="36">
        <v>28</v>
      </c>
      <c r="F11" s="36" t="s">
        <v>72</v>
      </c>
      <c r="G11" s="37">
        <v>6</v>
      </c>
      <c r="H11" s="35" t="s">
        <v>63</v>
      </c>
      <c r="I11" s="35" t="s">
        <v>63</v>
      </c>
      <c r="J11" s="37">
        <v>80</v>
      </c>
    </row>
    <row r="12" spans="2:10" x14ac:dyDescent="0.2">
      <c r="B12" s="1" t="str">
        <f>'Data Tables'!A12</f>
        <v>P9</v>
      </c>
      <c r="C12" s="1" t="str">
        <f>'Data Tables'!B12</f>
        <v>EG</v>
      </c>
      <c r="D12" s="35" t="s">
        <v>65</v>
      </c>
      <c r="E12" s="36">
        <v>22</v>
      </c>
      <c r="F12" s="36" t="s">
        <v>72</v>
      </c>
      <c r="G12" s="37">
        <v>10</v>
      </c>
      <c r="H12" s="35" t="s">
        <v>63</v>
      </c>
      <c r="I12" s="35" t="s">
        <v>63</v>
      </c>
      <c r="J12" s="37">
        <v>100</v>
      </c>
    </row>
    <row r="13" spans="2:10" x14ac:dyDescent="0.2">
      <c r="B13" s="1" t="str">
        <f>'Data Tables'!A13</f>
        <v>P10</v>
      </c>
      <c r="C13" s="1" t="str">
        <f>'Data Tables'!B13</f>
        <v>RD</v>
      </c>
      <c r="D13" s="35" t="s">
        <v>65</v>
      </c>
      <c r="E13" s="36"/>
      <c r="F13" s="36" t="s">
        <v>63</v>
      </c>
      <c r="G13" s="37">
        <v>6</v>
      </c>
      <c r="H13" s="35" t="s">
        <v>63</v>
      </c>
      <c r="I13" s="35" t="s">
        <v>63</v>
      </c>
      <c r="J13" s="37">
        <v>30</v>
      </c>
    </row>
    <row r="14" spans="2:10" x14ac:dyDescent="0.2">
      <c r="B14" s="1" t="str">
        <f>'Data Tables'!A14</f>
        <v>P11</v>
      </c>
      <c r="C14" s="1" t="str">
        <f>'Data Tables'!B14</f>
        <v>DKT</v>
      </c>
      <c r="D14" s="35" t="s">
        <v>73</v>
      </c>
      <c r="E14" s="36">
        <v>23</v>
      </c>
      <c r="F14" s="36" t="s">
        <v>72</v>
      </c>
      <c r="G14" s="37">
        <v>14</v>
      </c>
      <c r="H14" s="35" t="s">
        <v>63</v>
      </c>
      <c r="I14" s="35" t="s">
        <v>63</v>
      </c>
      <c r="J14" s="37">
        <v>3</v>
      </c>
    </row>
    <row r="15" spans="2:10" x14ac:dyDescent="0.2">
      <c r="B15" s="1" t="str">
        <f>'Data Tables'!A15</f>
        <v>P12</v>
      </c>
      <c r="C15" s="1" t="str">
        <f>'Data Tables'!B15</f>
        <v>BG</v>
      </c>
      <c r="D15" s="35" t="s">
        <v>73</v>
      </c>
      <c r="E15" s="36">
        <v>23</v>
      </c>
      <c r="F15" s="36" t="s">
        <v>72</v>
      </c>
      <c r="G15" s="37">
        <v>5</v>
      </c>
      <c r="H15" s="35" t="s">
        <v>63</v>
      </c>
      <c r="I15" s="35" t="s">
        <v>63</v>
      </c>
      <c r="J15" s="37">
        <v>50</v>
      </c>
    </row>
    <row r="16" spans="2:10" x14ac:dyDescent="0.2">
      <c r="B16" s="1" t="str">
        <f>'Data Tables'!A16</f>
        <v>P13</v>
      </c>
      <c r="C16" s="1" t="str">
        <f>'Data Tables'!B16</f>
        <v>SB</v>
      </c>
      <c r="D16" s="35" t="s">
        <v>65</v>
      </c>
      <c r="E16" s="36">
        <v>21</v>
      </c>
      <c r="F16" s="36" t="s">
        <v>63</v>
      </c>
      <c r="G16" s="37">
        <v>6</v>
      </c>
      <c r="H16" s="35" t="s">
        <v>63</v>
      </c>
      <c r="I16" s="35" t="s">
        <v>63</v>
      </c>
      <c r="J16" s="37">
        <v>20</v>
      </c>
    </row>
    <row r="17" spans="2:10" x14ac:dyDescent="0.2">
      <c r="B17" s="1" t="str">
        <f>'Data Tables'!A17</f>
        <v>P14</v>
      </c>
      <c r="C17" s="1" t="str">
        <f>'Data Tables'!B17</f>
        <v>CA</v>
      </c>
      <c r="D17" s="35" t="s">
        <v>73</v>
      </c>
      <c r="E17" s="36">
        <v>25</v>
      </c>
      <c r="F17" s="36" t="s">
        <v>63</v>
      </c>
      <c r="G17" s="37">
        <v>8</v>
      </c>
      <c r="H17" s="35" t="s">
        <v>63</v>
      </c>
      <c r="I17" s="35" t="s">
        <v>63</v>
      </c>
      <c r="J17" s="37">
        <v>5</v>
      </c>
    </row>
    <row r="18" spans="2:10" x14ac:dyDescent="0.2">
      <c r="B18" s="1" t="str">
        <f>'Data Tables'!A18</f>
        <v>P15</v>
      </c>
      <c r="C18" s="1" t="str">
        <f>'Data Tables'!B18</f>
        <v>AC</v>
      </c>
      <c r="D18" s="35" t="s">
        <v>65</v>
      </c>
      <c r="E18" s="36">
        <v>21</v>
      </c>
      <c r="F18" s="36" t="s">
        <v>63</v>
      </c>
      <c r="G18" s="37">
        <v>7</v>
      </c>
      <c r="H18" s="35" t="s">
        <v>63</v>
      </c>
      <c r="I18" s="35" t="s">
        <v>63</v>
      </c>
      <c r="J18" s="37">
        <v>30</v>
      </c>
    </row>
    <row r="19" spans="2:10" x14ac:dyDescent="0.2">
      <c r="B19" s="1" t="str">
        <f>'Data Tables'!A19</f>
        <v>P16</v>
      </c>
      <c r="C19" s="1" t="str">
        <f>'Data Tables'!B19</f>
        <v>SA</v>
      </c>
      <c r="D19" s="35" t="s">
        <v>73</v>
      </c>
      <c r="E19" s="36">
        <v>24</v>
      </c>
      <c r="F19" s="36" t="s">
        <v>72</v>
      </c>
      <c r="G19" s="37">
        <v>5</v>
      </c>
      <c r="H19" s="35" t="s">
        <v>63</v>
      </c>
      <c r="I19" s="35" t="s">
        <v>63</v>
      </c>
      <c r="J19" s="37">
        <v>60</v>
      </c>
    </row>
    <row r="20" spans="2:10" x14ac:dyDescent="0.2">
      <c r="B20" s="1" t="str">
        <f>'Data Tables'!A20</f>
        <v>P17</v>
      </c>
      <c r="C20" s="1" t="str">
        <f>'Data Tables'!B20</f>
        <v>MC</v>
      </c>
      <c r="D20" s="35" t="s">
        <v>65</v>
      </c>
      <c r="E20" s="36">
        <v>22</v>
      </c>
      <c r="F20" s="36" t="s">
        <v>72</v>
      </c>
      <c r="G20" s="37">
        <v>7</v>
      </c>
      <c r="H20" s="35" t="s">
        <v>63</v>
      </c>
      <c r="I20" s="35" t="s">
        <v>63</v>
      </c>
      <c r="J20" s="37"/>
    </row>
    <row r="21" spans="2:10" x14ac:dyDescent="0.2">
      <c r="B21" s="1" t="str">
        <f>'Data Tables'!A21</f>
        <v>P18</v>
      </c>
      <c r="C21" s="1" t="str">
        <f>'Data Tables'!B21</f>
        <v>CK</v>
      </c>
      <c r="D21" s="35" t="s">
        <v>73</v>
      </c>
      <c r="E21" s="36">
        <v>22</v>
      </c>
      <c r="F21" s="36" t="s">
        <v>63</v>
      </c>
      <c r="G21" s="37">
        <v>10</v>
      </c>
      <c r="H21" s="35" t="s">
        <v>63</v>
      </c>
      <c r="I21" s="35" t="s">
        <v>63</v>
      </c>
      <c r="J21" s="37">
        <v>100</v>
      </c>
    </row>
    <row r="22" spans="2:10" x14ac:dyDescent="0.2">
      <c r="B22" s="63" t="s">
        <v>23</v>
      </c>
      <c r="C22" s="63"/>
      <c r="D22" s="52">
        <f t="shared" ref="D22:J22" si="0" xml:space="preserve"> ROW(D22)-ROW(D4)-COUNTBLANK(D4:D21)</f>
        <v>18</v>
      </c>
      <c r="E22" s="52">
        <f t="shared" si="0"/>
        <v>17</v>
      </c>
      <c r="F22" s="52">
        <f t="shared" si="0"/>
        <v>18</v>
      </c>
      <c r="G22" s="52">
        <f t="shared" si="0"/>
        <v>18</v>
      </c>
      <c r="H22" s="52">
        <f t="shared" si="0"/>
        <v>18</v>
      </c>
      <c r="I22" s="52">
        <f t="shared" si="0"/>
        <v>18</v>
      </c>
      <c r="J22" s="52">
        <f t="shared" si="0"/>
        <v>17</v>
      </c>
    </row>
    <row r="23" spans="2:10" x14ac:dyDescent="0.2">
      <c r="B23" s="63" t="s">
        <v>24</v>
      </c>
      <c r="C23" s="63"/>
      <c r="D23" s="5">
        <f>COUNTIF(D4:D21,D25)</f>
        <v>11</v>
      </c>
      <c r="E23" s="32">
        <f>SUM(E4:E21)</f>
        <v>382</v>
      </c>
      <c r="F23" s="32">
        <f>COUNTIF(F4:F21,F25)</f>
        <v>10</v>
      </c>
      <c r="G23" s="32">
        <f>SUM(G4:G21)</f>
        <v>129</v>
      </c>
      <c r="H23" s="5">
        <f>COUNTIF(H4:H21,H25)</f>
        <v>18</v>
      </c>
      <c r="I23" s="5">
        <f>COUNTIF(I4:I21,I25)</f>
        <v>18</v>
      </c>
      <c r="J23" s="32">
        <f>SUM(J4:J21)</f>
        <v>665</v>
      </c>
    </row>
    <row r="24" spans="2:10" ht="15" x14ac:dyDescent="0.2">
      <c r="B24" s="69" t="s">
        <v>25</v>
      </c>
      <c r="C24" s="69"/>
      <c r="D24" s="48">
        <f t="shared" ref="D24:J24" si="1">D23/D22</f>
        <v>0.61111111111111116</v>
      </c>
      <c r="E24" s="49">
        <f t="shared" si="1"/>
        <v>22.470588235294116</v>
      </c>
      <c r="F24" s="48">
        <f t="shared" si="1"/>
        <v>0.55555555555555558</v>
      </c>
      <c r="G24" s="49">
        <f t="shared" si="1"/>
        <v>7.166666666666667</v>
      </c>
      <c r="H24" s="48">
        <f t="shared" si="1"/>
        <v>1</v>
      </c>
      <c r="I24" s="48">
        <f t="shared" si="1"/>
        <v>1</v>
      </c>
      <c r="J24" s="49">
        <f t="shared" si="1"/>
        <v>39.117647058823529</v>
      </c>
    </row>
    <row r="25" spans="2:10" ht="15" x14ac:dyDescent="0.2">
      <c r="B25" s="69" t="s">
        <v>26</v>
      </c>
      <c r="C25" s="69"/>
      <c r="D25" s="47" t="s">
        <v>65</v>
      </c>
      <c r="E25" s="47" t="s">
        <v>38</v>
      </c>
      <c r="F25" s="47" t="s">
        <v>63</v>
      </c>
      <c r="G25" s="47" t="s">
        <v>40</v>
      </c>
      <c r="H25" s="47" t="s">
        <v>63</v>
      </c>
      <c r="I25" s="47" t="s">
        <v>63</v>
      </c>
      <c r="J25" s="47" t="s">
        <v>39</v>
      </c>
    </row>
  </sheetData>
  <mergeCells count="4">
    <mergeCell ref="B22:C22"/>
    <mergeCell ref="B23:C23"/>
    <mergeCell ref="B24:C24"/>
    <mergeCell ref="B25:C25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3"/>
  <sheetViews>
    <sheetView tabSelected="1" topLeftCell="A13" workbookViewId="0">
      <selection activeCell="L16" sqref="L16"/>
    </sheetView>
  </sheetViews>
  <sheetFormatPr defaultRowHeight="12.75" x14ac:dyDescent="0.2"/>
  <cols>
    <col min="2" max="2" width="22.140625" customWidth="1"/>
    <col min="3" max="3" width="11.140625" customWidth="1"/>
    <col min="4" max="4" width="15" customWidth="1"/>
    <col min="5" max="5" width="12.140625" customWidth="1"/>
    <col min="7" max="7" width="13" customWidth="1"/>
    <col min="11" max="11" width="11" customWidth="1"/>
  </cols>
  <sheetData>
    <row r="1" spans="2:2" x14ac:dyDescent="0.2">
      <c r="B1" t="s">
        <v>30</v>
      </c>
    </row>
    <row r="23" spans="2:2" x14ac:dyDescent="0.2">
      <c r="B23" s="51" t="s">
        <v>31</v>
      </c>
    </row>
  </sheetData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8"/>
  <sheetViews>
    <sheetView zoomScaleNormal="100" workbookViewId="0"/>
  </sheetViews>
  <sheetFormatPr defaultColWidth="9.140625" defaultRowHeight="12.75" x14ac:dyDescent="0.2"/>
  <cols>
    <col min="1" max="1" width="10.85546875" style="17" customWidth="1"/>
    <col min="2" max="2" width="12.42578125" style="17" customWidth="1"/>
    <col min="3" max="3" width="12.28515625" style="17" customWidth="1"/>
    <col min="4" max="4" width="9.7109375" style="17" bestFit="1" customWidth="1"/>
    <col min="5" max="5" width="8.42578125" style="17" customWidth="1"/>
    <col min="6" max="6" width="6" style="17" customWidth="1"/>
    <col min="7" max="7" width="11.42578125" style="17" customWidth="1"/>
    <col min="8" max="8" width="12.5703125" style="17" customWidth="1"/>
    <col min="9" max="9" width="14.85546875" style="17" customWidth="1"/>
    <col min="10" max="11" width="15" style="11" customWidth="1"/>
    <col min="12" max="12" width="9.140625" style="11"/>
    <col min="13" max="13" width="17.85546875" style="11" customWidth="1"/>
    <col min="14" max="18" width="11.140625" style="11" customWidth="1"/>
    <col min="19" max="19" width="16.5703125" style="11" customWidth="1"/>
    <col min="20" max="16384" width="9.140625" style="11"/>
  </cols>
  <sheetData>
    <row r="1" spans="1:21" ht="15" x14ac:dyDescent="0.2">
      <c r="B1" s="69" t="s">
        <v>32</v>
      </c>
      <c r="C1" s="69"/>
      <c r="D1" s="69"/>
      <c r="E1" s="69" t="s">
        <v>33</v>
      </c>
      <c r="F1" s="69"/>
      <c r="G1" s="69"/>
      <c r="H1" s="69"/>
      <c r="I1" s="69"/>
      <c r="J1" s="69"/>
      <c r="K1" s="69"/>
      <c r="N1" s="70" t="s">
        <v>36</v>
      </c>
      <c r="O1" s="71"/>
      <c r="T1" s="70" t="s">
        <v>37</v>
      </c>
      <c r="U1" s="71"/>
    </row>
    <row r="2" spans="1:21" ht="16.5" customHeight="1" x14ac:dyDescent="0.2">
      <c r="A2" s="76" t="s">
        <v>0</v>
      </c>
      <c r="B2" s="76" t="s">
        <v>19</v>
      </c>
      <c r="C2" s="76"/>
      <c r="D2" s="76"/>
      <c r="E2" s="74" t="str">
        <f>Questionnaire!D3</f>
        <v>Sex (M/F)</v>
      </c>
      <c r="F2" s="74" t="str">
        <f>Questionnaire!E3</f>
        <v>Age</v>
      </c>
      <c r="G2" s="74" t="str">
        <f>Questionnaire!F3</f>
        <v>English as
1st language (Y/N)</v>
      </c>
      <c r="H2" s="74" t="str">
        <f>Questionnaire!G3</f>
        <v>Hours of computer use per day?</v>
      </c>
      <c r="I2" s="74" t="str">
        <f>Questionnaire!H3</f>
        <v>Do you regularly use a mobile phone? (Y/N)</v>
      </c>
      <c r="J2" s="74" t="str">
        <f>Questionnaire!I3</f>
        <v>Do you send text messages on a mobile phone? (Y/N)</v>
      </c>
      <c r="K2" s="74" t="str">
        <f>Questionnaire!J3</f>
        <v>If yes, how many messages per day?</v>
      </c>
      <c r="N2" s="72"/>
      <c r="O2" s="73"/>
      <c r="P2" s="39"/>
      <c r="Q2" s="39"/>
      <c r="R2" s="39"/>
      <c r="T2" s="72"/>
      <c r="U2" s="73"/>
    </row>
    <row r="3" spans="1:21" ht="36" customHeight="1" x14ac:dyDescent="0.2">
      <c r="A3" s="76"/>
      <c r="B3" s="25" t="s">
        <v>10</v>
      </c>
      <c r="C3" s="55" t="s">
        <v>61</v>
      </c>
      <c r="D3" s="55" t="s">
        <v>69</v>
      </c>
      <c r="E3" s="75"/>
      <c r="F3" s="75"/>
      <c r="G3" s="75"/>
      <c r="H3" s="75"/>
      <c r="I3" s="75"/>
      <c r="J3" s="75"/>
      <c r="K3" s="75"/>
      <c r="N3" s="38" t="s">
        <v>27</v>
      </c>
      <c r="O3" s="38" t="s">
        <v>28</v>
      </c>
      <c r="P3" s="39"/>
      <c r="Q3" s="39"/>
      <c r="R3" s="39"/>
      <c r="T3" s="38" t="s">
        <v>35</v>
      </c>
      <c r="U3" s="38" t="s">
        <v>34</v>
      </c>
    </row>
    <row r="4" spans="1:21" x14ac:dyDescent="0.2">
      <c r="A4" s="1" t="str">
        <f>'Data Tables'!A4</f>
        <v>P1</v>
      </c>
      <c r="B4" s="2">
        <f>'Data Tables'!N26</f>
        <v>31.156445361851958</v>
      </c>
      <c r="C4" s="2">
        <f>'Data Tables'!P26</f>
        <v>16.993009765070667</v>
      </c>
      <c r="D4" s="2">
        <f>'Data Tables'!R26</f>
        <v>45.319880958633249</v>
      </c>
      <c r="E4" s="27" t="str">
        <f>Questionnaire!D4</f>
        <v>M</v>
      </c>
      <c r="F4" s="28">
        <f>Questionnaire!E4</f>
        <v>21</v>
      </c>
      <c r="G4" s="28" t="str">
        <f>Questionnaire!F4</f>
        <v>Y</v>
      </c>
      <c r="H4" s="28">
        <f>Questionnaire!G4</f>
        <v>6</v>
      </c>
      <c r="I4" s="27" t="str">
        <f>Questionnaire!H4</f>
        <v>Y</v>
      </c>
      <c r="J4" s="27" t="str">
        <f>Questionnaire!I4</f>
        <v>Y</v>
      </c>
      <c r="K4" s="2">
        <f>Questionnaire!J4</f>
        <v>10</v>
      </c>
      <c r="L4" s="29"/>
      <c r="N4" s="2">
        <f>IF(G4="Y",B4,"")</f>
        <v>31.156445361851958</v>
      </c>
      <c r="O4" s="2" t="str">
        <f>IF(G4="N",B4,"")</f>
        <v/>
      </c>
      <c r="P4" s="40"/>
      <c r="Q4" s="40"/>
      <c r="R4" s="40"/>
      <c r="T4" s="2" t="str">
        <f>IF(E4="F",B4,"")</f>
        <v/>
      </c>
      <c r="U4" s="2">
        <f>IF(E4="M",B4,"")</f>
        <v>31.156445361851958</v>
      </c>
    </row>
    <row r="5" spans="1:21" x14ac:dyDescent="0.2">
      <c r="A5" s="1" t="str">
        <f>'Data Tables'!A5</f>
        <v>P2</v>
      </c>
      <c r="B5" s="2">
        <f>'Data Tables'!N27</f>
        <v>20.679290278718693</v>
      </c>
      <c r="C5" s="2">
        <f>'Data Tables'!P27</f>
        <v>8.8532304173813614</v>
      </c>
      <c r="D5" s="2">
        <f>'Data Tables'!R27</f>
        <v>32.505350140056024</v>
      </c>
      <c r="E5" s="27" t="str">
        <f>Questionnaire!D5</f>
        <v>M</v>
      </c>
      <c r="F5" s="28">
        <f>Questionnaire!E5</f>
        <v>20</v>
      </c>
      <c r="G5" s="28" t="str">
        <f>Questionnaire!F5</f>
        <v>Y</v>
      </c>
      <c r="H5" s="28">
        <f>Questionnaire!G5</f>
        <v>10</v>
      </c>
      <c r="I5" s="27" t="str">
        <f>Questionnaire!H5</f>
        <v>Y</v>
      </c>
      <c r="J5" s="27" t="str">
        <f>Questionnaire!I5</f>
        <v>Y</v>
      </c>
      <c r="K5" s="2">
        <f>Questionnaire!J5</f>
        <v>6</v>
      </c>
      <c r="L5" s="29"/>
      <c r="N5" s="2">
        <f t="shared" ref="N5:N21" si="0">IF(G5="Y",B5,"")</f>
        <v>20.679290278718693</v>
      </c>
      <c r="O5" s="2" t="str">
        <f t="shared" ref="O5:O21" si="1">IF(G5="N",B5,"")</f>
        <v/>
      </c>
      <c r="P5" s="40"/>
      <c r="Q5" s="40"/>
      <c r="R5" s="40"/>
      <c r="T5" s="2" t="str">
        <f t="shared" ref="T5:T21" si="2">IF(E5="F",B5,"")</f>
        <v/>
      </c>
      <c r="U5" s="2">
        <f t="shared" ref="U5:U21" si="3">IF(E5="M",B5,"")</f>
        <v>20.679290278718693</v>
      </c>
    </row>
    <row r="6" spans="1:21" x14ac:dyDescent="0.2">
      <c r="A6" s="1" t="str">
        <f>'Data Tables'!A6</f>
        <v>P3</v>
      </c>
      <c r="B6" s="2">
        <f>'Data Tables'!N28</f>
        <v>23.518170452642742</v>
      </c>
      <c r="C6" s="2">
        <f>'Data Tables'!P28</f>
        <v>11.100626619571198</v>
      </c>
      <c r="D6" s="2">
        <f>'Data Tables'!R28</f>
        <v>35.935714285714283</v>
      </c>
      <c r="E6" s="27" t="str">
        <f>Questionnaire!D6</f>
        <v>M</v>
      </c>
      <c r="F6" s="28">
        <f>Questionnaire!E6</f>
        <v>23</v>
      </c>
      <c r="G6" s="28" t="str">
        <f>Questionnaire!F6</f>
        <v>Y</v>
      </c>
      <c r="H6" s="28">
        <f>Questionnaire!G6</f>
        <v>6</v>
      </c>
      <c r="I6" s="27" t="str">
        <f>Questionnaire!H6</f>
        <v>Y</v>
      </c>
      <c r="J6" s="27" t="str">
        <f>Questionnaire!I6</f>
        <v>Y</v>
      </c>
      <c r="K6" s="2">
        <f>Questionnaire!J6</f>
        <v>20</v>
      </c>
      <c r="L6" s="29"/>
      <c r="N6" s="2">
        <f t="shared" si="0"/>
        <v>23.518170452642742</v>
      </c>
      <c r="O6" s="2" t="str">
        <f t="shared" si="1"/>
        <v/>
      </c>
      <c r="P6" s="40"/>
      <c r="Q6" s="40"/>
      <c r="R6" s="40"/>
      <c r="T6" s="2" t="str">
        <f t="shared" si="2"/>
        <v/>
      </c>
      <c r="U6" s="2">
        <f t="shared" si="3"/>
        <v>23.518170452642742</v>
      </c>
    </row>
    <row r="7" spans="1:21" x14ac:dyDescent="0.2">
      <c r="A7" s="1" t="str">
        <f>'Data Tables'!A7</f>
        <v>P4</v>
      </c>
      <c r="B7" s="2">
        <f>'Data Tables'!N29</f>
        <v>41.356037969336391</v>
      </c>
      <c r="C7" s="2">
        <f>'Data Tables'!P29</f>
        <v>15.948819863471115</v>
      </c>
      <c r="D7" s="2">
        <f>'Data Tables'!R29</f>
        <v>66.763256075201667</v>
      </c>
      <c r="E7" s="27" t="str">
        <f>Questionnaire!D7</f>
        <v>M</v>
      </c>
      <c r="F7" s="28">
        <f>Questionnaire!E7</f>
        <v>21</v>
      </c>
      <c r="G7" s="28" t="str">
        <f>Questionnaire!F7</f>
        <v>Y</v>
      </c>
      <c r="H7" s="28">
        <f>Questionnaire!G7</f>
        <v>10</v>
      </c>
      <c r="I7" s="27" t="str">
        <f>Questionnaire!H7</f>
        <v>Y</v>
      </c>
      <c r="J7" s="27" t="str">
        <f>Questionnaire!I7</f>
        <v>Y</v>
      </c>
      <c r="K7" s="2">
        <f>Questionnaire!J7</f>
        <v>10</v>
      </c>
      <c r="L7" s="29"/>
      <c r="N7" s="2">
        <f t="shared" si="0"/>
        <v>41.356037969336391</v>
      </c>
      <c r="O7" s="2" t="str">
        <f t="shared" si="1"/>
        <v/>
      </c>
      <c r="P7" s="40"/>
      <c r="Q7" s="40"/>
      <c r="R7" s="40"/>
      <c r="T7" s="2" t="str">
        <f t="shared" si="2"/>
        <v/>
      </c>
      <c r="U7" s="2">
        <f t="shared" si="3"/>
        <v>41.356037969336391</v>
      </c>
    </row>
    <row r="8" spans="1:21" x14ac:dyDescent="0.2">
      <c r="A8" s="1" t="str">
        <f>'Data Tables'!A8</f>
        <v>P5</v>
      </c>
      <c r="B8" s="2">
        <f>'Data Tables'!N30</f>
        <v>26.406470477205971</v>
      </c>
      <c r="C8" s="2">
        <f>'Data Tables'!P30</f>
        <v>14.06689045380789</v>
      </c>
      <c r="D8" s="2">
        <f>'Data Tables'!R30</f>
        <v>38.746050500604056</v>
      </c>
      <c r="E8" s="27" t="str">
        <f>Questionnaire!D8</f>
        <v>F</v>
      </c>
      <c r="F8" s="28">
        <f>Questionnaire!E8</f>
        <v>22</v>
      </c>
      <c r="G8" s="28" t="str">
        <f>Questionnaire!F8</f>
        <v>N</v>
      </c>
      <c r="H8" s="28">
        <f>Questionnaire!G8</f>
        <v>3</v>
      </c>
      <c r="I8" s="27" t="str">
        <f>Questionnaire!H8</f>
        <v>Y</v>
      </c>
      <c r="J8" s="27" t="str">
        <f>Questionnaire!I8</f>
        <v>Y</v>
      </c>
      <c r="K8" s="2">
        <f>Questionnaire!J8</f>
        <v>100</v>
      </c>
      <c r="L8" s="29"/>
      <c r="N8" s="2" t="str">
        <f t="shared" si="0"/>
        <v/>
      </c>
      <c r="O8" s="2">
        <f t="shared" si="1"/>
        <v>26.406470477205971</v>
      </c>
      <c r="P8" s="40"/>
      <c r="Q8" s="40"/>
      <c r="R8" s="40"/>
      <c r="T8" s="2">
        <f t="shared" si="2"/>
        <v>26.406470477205971</v>
      </c>
      <c r="U8" s="2" t="str">
        <f t="shared" si="3"/>
        <v/>
      </c>
    </row>
    <row r="9" spans="1:21" x14ac:dyDescent="0.2">
      <c r="A9" s="1" t="str">
        <f>'Data Tables'!A9</f>
        <v>P6</v>
      </c>
      <c r="B9" s="2">
        <f>'Data Tables'!N31</f>
        <v>23.586038899904036</v>
      </c>
      <c r="C9" s="2">
        <f>'Data Tables'!P31</f>
        <v>12.097275409216213</v>
      </c>
      <c r="D9" s="2">
        <f>'Data Tables'!R31</f>
        <v>35.074802390591863</v>
      </c>
      <c r="E9" s="27" t="str">
        <f>Questionnaire!D9</f>
        <v>M</v>
      </c>
      <c r="F9" s="28">
        <f>Questionnaire!E9</f>
        <v>22</v>
      </c>
      <c r="G9" s="28" t="str">
        <f>Questionnaire!F9</f>
        <v>N</v>
      </c>
      <c r="H9" s="28">
        <f>Questionnaire!G9</f>
        <v>5</v>
      </c>
      <c r="I9" s="27" t="str">
        <f>Questionnaire!H9</f>
        <v>Y</v>
      </c>
      <c r="J9" s="27" t="str">
        <f>Questionnaire!I9</f>
        <v>Y</v>
      </c>
      <c r="K9" s="2">
        <f>Questionnaire!J9</f>
        <v>1</v>
      </c>
      <c r="L9" s="29"/>
      <c r="N9" s="2" t="str">
        <f t="shared" si="0"/>
        <v/>
      </c>
      <c r="O9" s="2">
        <f t="shared" si="1"/>
        <v>23.586038899904036</v>
      </c>
      <c r="P9" s="40"/>
      <c r="Q9" s="40"/>
      <c r="R9" s="40"/>
      <c r="T9" s="2" t="str">
        <f t="shared" si="2"/>
        <v/>
      </c>
      <c r="U9" s="2">
        <f t="shared" si="3"/>
        <v>23.586038899904036</v>
      </c>
    </row>
    <row r="10" spans="1:21" x14ac:dyDescent="0.2">
      <c r="A10" s="1" t="str">
        <f>'Data Tables'!A10</f>
        <v>P7</v>
      </c>
      <c r="B10" s="2">
        <f>'Data Tables'!N32</f>
        <v>25.439619624257897</v>
      </c>
      <c r="C10" s="2">
        <f>'Data Tables'!P32</f>
        <v>11.799069418345969</v>
      </c>
      <c r="D10" s="2">
        <f>'Data Tables'!R32</f>
        <v>39.080169830169822</v>
      </c>
      <c r="E10" s="27" t="str">
        <f>Questionnaire!D10</f>
        <v>M</v>
      </c>
      <c r="F10" s="28">
        <f>Questionnaire!E10</f>
        <v>22</v>
      </c>
      <c r="G10" s="28" t="str">
        <f>Questionnaire!F10</f>
        <v>Y</v>
      </c>
      <c r="H10" s="28">
        <f>Questionnaire!G10</f>
        <v>5</v>
      </c>
      <c r="I10" s="27" t="str">
        <f>Questionnaire!H10</f>
        <v>Y</v>
      </c>
      <c r="J10" s="27" t="str">
        <f>Questionnaire!I10</f>
        <v>Y</v>
      </c>
      <c r="K10" s="2">
        <f>Questionnaire!J10</f>
        <v>40</v>
      </c>
      <c r="L10" s="29"/>
      <c r="N10" s="2">
        <f t="shared" si="0"/>
        <v>25.439619624257897</v>
      </c>
      <c r="O10" s="2" t="str">
        <f t="shared" si="1"/>
        <v/>
      </c>
      <c r="P10" s="40"/>
      <c r="Q10" s="40"/>
      <c r="R10" s="40"/>
      <c r="T10" s="2" t="str">
        <f t="shared" si="2"/>
        <v/>
      </c>
      <c r="U10" s="2">
        <f t="shared" si="3"/>
        <v>25.439619624257897</v>
      </c>
    </row>
    <row r="11" spans="1:21" x14ac:dyDescent="0.2">
      <c r="A11" s="1" t="str">
        <f>'Data Tables'!A11</f>
        <v>P8</v>
      </c>
      <c r="B11" s="2">
        <f>'Data Tables'!N33</f>
        <v>19.609938601225675</v>
      </c>
      <c r="C11" s="2">
        <f>'Data Tables'!P33</f>
        <v>10.758039667638069</v>
      </c>
      <c r="D11" s="2">
        <f>'Data Tables'!R33</f>
        <v>28.461837534813281</v>
      </c>
      <c r="E11" s="27" t="str">
        <f>Questionnaire!D11</f>
        <v>F</v>
      </c>
      <c r="F11" s="28">
        <f>Questionnaire!E11</f>
        <v>28</v>
      </c>
      <c r="G11" s="28" t="str">
        <f>Questionnaire!F11</f>
        <v>N</v>
      </c>
      <c r="H11" s="28">
        <f>Questionnaire!G11</f>
        <v>6</v>
      </c>
      <c r="I11" s="27" t="str">
        <f>Questionnaire!H11</f>
        <v>Y</v>
      </c>
      <c r="J11" s="27" t="str">
        <f>Questionnaire!I11</f>
        <v>Y</v>
      </c>
      <c r="K11" s="2">
        <f>Questionnaire!J11</f>
        <v>80</v>
      </c>
      <c r="L11" s="29"/>
      <c r="N11" s="2" t="str">
        <f t="shared" si="0"/>
        <v/>
      </c>
      <c r="O11" s="2">
        <f t="shared" si="1"/>
        <v>19.609938601225675</v>
      </c>
      <c r="P11" s="40"/>
      <c r="Q11" s="40"/>
      <c r="R11" s="40"/>
      <c r="T11" s="2">
        <f t="shared" si="2"/>
        <v>19.609938601225675</v>
      </c>
      <c r="U11" s="2" t="str">
        <f t="shared" si="3"/>
        <v/>
      </c>
    </row>
    <row r="12" spans="1:21" x14ac:dyDescent="0.2">
      <c r="A12" s="1" t="str">
        <f>'Data Tables'!A12</f>
        <v>P9</v>
      </c>
      <c r="B12" s="2">
        <f>'Data Tables'!N34</f>
        <v>40.428018648018643</v>
      </c>
      <c r="C12" s="2">
        <f>'Data Tables'!P34</f>
        <v>22.089370629370627</v>
      </c>
      <c r="D12" s="2">
        <f>'Data Tables'!R34</f>
        <v>58.766666666666673</v>
      </c>
      <c r="E12" s="27" t="str">
        <f>Questionnaire!D12</f>
        <v>M</v>
      </c>
      <c r="F12" s="28">
        <f>Questionnaire!E12</f>
        <v>22</v>
      </c>
      <c r="G12" s="28" t="str">
        <f>Questionnaire!F12</f>
        <v>N</v>
      </c>
      <c r="H12" s="28">
        <f>Questionnaire!G12</f>
        <v>10</v>
      </c>
      <c r="I12" s="27" t="str">
        <f>Questionnaire!H12</f>
        <v>Y</v>
      </c>
      <c r="J12" s="27" t="str">
        <f>Questionnaire!I12</f>
        <v>Y</v>
      </c>
      <c r="K12" s="2">
        <f>Questionnaire!J12</f>
        <v>100</v>
      </c>
      <c r="L12" s="29"/>
      <c r="N12" s="2" t="str">
        <f t="shared" si="0"/>
        <v/>
      </c>
      <c r="O12" s="2">
        <f t="shared" si="1"/>
        <v>40.428018648018643</v>
      </c>
      <c r="P12" s="40"/>
      <c r="Q12" s="40"/>
      <c r="R12" s="40"/>
      <c r="T12" s="2" t="str">
        <f t="shared" si="2"/>
        <v/>
      </c>
      <c r="U12" s="2">
        <f t="shared" si="3"/>
        <v>40.428018648018643</v>
      </c>
    </row>
    <row r="13" spans="1:21" x14ac:dyDescent="0.2">
      <c r="A13" s="1" t="str">
        <f>'Data Tables'!A13</f>
        <v>P10</v>
      </c>
      <c r="B13" s="2">
        <f>'Data Tables'!N35</f>
        <v>32.638203825726293</v>
      </c>
      <c r="C13" s="2">
        <f>'Data Tables'!P35</f>
        <v>16.804134050466121</v>
      </c>
      <c r="D13" s="2">
        <f>'Data Tables'!R35</f>
        <v>48.472273600986469</v>
      </c>
      <c r="E13" s="27" t="str">
        <f>Questionnaire!D13</f>
        <v>M</v>
      </c>
      <c r="F13" s="28">
        <f>Questionnaire!E13</f>
        <v>0</v>
      </c>
      <c r="G13" s="28" t="str">
        <f>Questionnaire!F13</f>
        <v>Y</v>
      </c>
      <c r="H13" s="28">
        <f>Questionnaire!G13</f>
        <v>6</v>
      </c>
      <c r="I13" s="27" t="str">
        <f>Questionnaire!H13</f>
        <v>Y</v>
      </c>
      <c r="J13" s="27" t="str">
        <f>Questionnaire!I13</f>
        <v>Y</v>
      </c>
      <c r="K13" s="2">
        <f>Questionnaire!J13</f>
        <v>30</v>
      </c>
      <c r="L13" s="29"/>
      <c r="N13" s="2">
        <f t="shared" si="0"/>
        <v>32.638203825726293</v>
      </c>
      <c r="O13" s="2" t="str">
        <f t="shared" si="1"/>
        <v/>
      </c>
      <c r="P13" s="40"/>
      <c r="Q13" s="40"/>
      <c r="R13" s="40"/>
      <c r="T13" s="2" t="str">
        <f t="shared" si="2"/>
        <v/>
      </c>
      <c r="U13" s="2">
        <f t="shared" si="3"/>
        <v>32.638203825726293</v>
      </c>
    </row>
    <row r="14" spans="1:21" x14ac:dyDescent="0.2">
      <c r="A14" s="1" t="str">
        <f>'Data Tables'!A14</f>
        <v>P11</v>
      </c>
      <c r="B14" s="2">
        <f>'Data Tables'!N36</f>
        <v>23.416505047269965</v>
      </c>
      <c r="C14" s="2">
        <f>'Data Tables'!P36</f>
        <v>15.60143114717151</v>
      </c>
      <c r="D14" s="2">
        <f>'Data Tables'!R36</f>
        <v>31.231578947368423</v>
      </c>
      <c r="E14" s="27" t="str">
        <f>Questionnaire!D14</f>
        <v>F</v>
      </c>
      <c r="F14" s="28">
        <f>Questionnaire!E14</f>
        <v>23</v>
      </c>
      <c r="G14" s="28" t="str">
        <f>Questionnaire!F14</f>
        <v>N</v>
      </c>
      <c r="H14" s="28">
        <f>Questionnaire!G14</f>
        <v>14</v>
      </c>
      <c r="I14" s="27" t="str">
        <f>Questionnaire!H14</f>
        <v>Y</v>
      </c>
      <c r="J14" s="27" t="str">
        <f>Questionnaire!I14</f>
        <v>Y</v>
      </c>
      <c r="K14" s="2">
        <f>Questionnaire!J14</f>
        <v>3</v>
      </c>
      <c r="L14" s="29"/>
      <c r="N14" s="2" t="str">
        <f t="shared" si="0"/>
        <v/>
      </c>
      <c r="O14" s="2">
        <f t="shared" si="1"/>
        <v>23.416505047269965</v>
      </c>
      <c r="P14" s="40"/>
      <c r="Q14" s="40"/>
      <c r="R14" s="40"/>
      <c r="T14" s="2">
        <f t="shared" si="2"/>
        <v>23.416505047269965</v>
      </c>
      <c r="U14" s="2" t="str">
        <f t="shared" si="3"/>
        <v/>
      </c>
    </row>
    <row r="15" spans="1:21" x14ac:dyDescent="0.2">
      <c r="A15" s="1" t="str">
        <f>'Data Tables'!A15</f>
        <v>P12</v>
      </c>
      <c r="B15" s="2">
        <f>'Data Tables'!N37</f>
        <v>28.30804429316813</v>
      </c>
      <c r="C15" s="2">
        <f>'Data Tables'!P37</f>
        <v>12.834270404518083</v>
      </c>
      <c r="D15" s="2">
        <f>'Data Tables'!R37</f>
        <v>43.781818181818174</v>
      </c>
      <c r="E15" s="27" t="str">
        <f>Questionnaire!D15</f>
        <v>F</v>
      </c>
      <c r="F15" s="28">
        <f>Questionnaire!E15</f>
        <v>23</v>
      </c>
      <c r="G15" s="28" t="str">
        <f>Questionnaire!F15</f>
        <v>N</v>
      </c>
      <c r="H15" s="28">
        <f>Questionnaire!G15</f>
        <v>5</v>
      </c>
      <c r="I15" s="27" t="str">
        <f>Questionnaire!H15</f>
        <v>Y</v>
      </c>
      <c r="J15" s="27" t="str">
        <f>Questionnaire!I15</f>
        <v>Y</v>
      </c>
      <c r="K15" s="2">
        <f>Questionnaire!J15</f>
        <v>50</v>
      </c>
      <c r="L15" s="29"/>
      <c r="N15" s="2" t="str">
        <f t="shared" si="0"/>
        <v/>
      </c>
      <c r="O15" s="2">
        <f t="shared" si="1"/>
        <v>28.30804429316813</v>
      </c>
      <c r="P15" s="40"/>
      <c r="Q15" s="40"/>
      <c r="R15" s="40"/>
      <c r="T15" s="2">
        <f t="shared" si="2"/>
        <v>28.30804429316813</v>
      </c>
      <c r="U15" s="2" t="str">
        <f t="shared" si="3"/>
        <v/>
      </c>
    </row>
    <row r="16" spans="1:21" x14ac:dyDescent="0.2">
      <c r="A16" s="1" t="str">
        <f>'Data Tables'!A16</f>
        <v>P13</v>
      </c>
      <c r="B16" s="2">
        <f>'Data Tables'!N38</f>
        <v>33.799566676776372</v>
      </c>
      <c r="C16" s="2">
        <f>'Data Tables'!P38</f>
        <v>14.072154168747693</v>
      </c>
      <c r="D16" s="2">
        <f>'Data Tables'!R38</f>
        <v>53.526979184805057</v>
      </c>
      <c r="E16" s="27" t="str">
        <f>Questionnaire!D16</f>
        <v>M</v>
      </c>
      <c r="F16" s="28">
        <f>Questionnaire!E16</f>
        <v>21</v>
      </c>
      <c r="G16" s="28" t="str">
        <f>Questionnaire!F16</f>
        <v>Y</v>
      </c>
      <c r="H16" s="28">
        <f>Questionnaire!G16</f>
        <v>6</v>
      </c>
      <c r="I16" s="27" t="str">
        <f>Questionnaire!H16</f>
        <v>Y</v>
      </c>
      <c r="J16" s="27" t="str">
        <f>Questionnaire!I16</f>
        <v>Y</v>
      </c>
      <c r="K16" s="2">
        <f>Questionnaire!J16</f>
        <v>20</v>
      </c>
      <c r="L16" s="29"/>
      <c r="N16" s="2">
        <f t="shared" si="0"/>
        <v>33.799566676776372</v>
      </c>
      <c r="O16" s="2" t="str">
        <f t="shared" si="1"/>
        <v/>
      </c>
      <c r="P16" s="40"/>
      <c r="Q16" s="40"/>
      <c r="R16" s="40"/>
      <c r="T16" s="2" t="str">
        <f t="shared" si="2"/>
        <v/>
      </c>
      <c r="U16" s="2">
        <f t="shared" si="3"/>
        <v>33.799566676776372</v>
      </c>
    </row>
    <row r="17" spans="1:21" x14ac:dyDescent="0.2">
      <c r="A17" s="1" t="str">
        <f>'Data Tables'!A17</f>
        <v>P14</v>
      </c>
      <c r="B17" s="2">
        <f>'Data Tables'!N39</f>
        <v>29.569770895009981</v>
      </c>
      <c r="C17" s="2">
        <f>'Data Tables'!P39</f>
        <v>16.0942405835413</v>
      </c>
      <c r="D17" s="2">
        <f>'Data Tables'!R39</f>
        <v>43.045301206478655</v>
      </c>
      <c r="E17" s="27" t="str">
        <f>Questionnaire!D17</f>
        <v>F</v>
      </c>
      <c r="F17" s="28">
        <f>Questionnaire!E17</f>
        <v>25</v>
      </c>
      <c r="G17" s="28" t="str">
        <f>Questionnaire!F17</f>
        <v>Y</v>
      </c>
      <c r="H17" s="28">
        <f>Questionnaire!G17</f>
        <v>8</v>
      </c>
      <c r="I17" s="27" t="str">
        <f>Questionnaire!H17</f>
        <v>Y</v>
      </c>
      <c r="J17" s="27" t="str">
        <f>Questionnaire!I17</f>
        <v>Y</v>
      </c>
      <c r="K17" s="2">
        <f>Questionnaire!J17</f>
        <v>5</v>
      </c>
      <c r="L17" s="29"/>
      <c r="N17" s="2">
        <f t="shared" si="0"/>
        <v>29.569770895009981</v>
      </c>
      <c r="O17" s="2" t="str">
        <f t="shared" si="1"/>
        <v/>
      </c>
      <c r="P17" s="40"/>
      <c r="Q17" s="40"/>
      <c r="R17" s="40"/>
      <c r="T17" s="2">
        <f t="shared" si="2"/>
        <v>29.569770895009981</v>
      </c>
      <c r="U17" s="2" t="str">
        <f t="shared" si="3"/>
        <v/>
      </c>
    </row>
    <row r="18" spans="1:21" x14ac:dyDescent="0.2">
      <c r="A18" s="1" t="str">
        <f>'Data Tables'!A18</f>
        <v>P15</v>
      </c>
      <c r="B18" s="2">
        <f>'Data Tables'!N40</f>
        <v>26.615407684103339</v>
      </c>
      <c r="C18" s="2">
        <f>'Data Tables'!P40</f>
        <v>13.626140043531347</v>
      </c>
      <c r="D18" s="2">
        <f>'Data Tables'!R40</f>
        <v>39.60467532467532</v>
      </c>
      <c r="E18" s="27" t="str">
        <f>Questionnaire!D18</f>
        <v>M</v>
      </c>
      <c r="F18" s="28">
        <f>Questionnaire!E18</f>
        <v>21</v>
      </c>
      <c r="G18" s="28" t="str">
        <f>Questionnaire!F18</f>
        <v>Y</v>
      </c>
      <c r="H18" s="28">
        <f>Questionnaire!G18</f>
        <v>7</v>
      </c>
      <c r="I18" s="27" t="str">
        <f>Questionnaire!H18</f>
        <v>Y</v>
      </c>
      <c r="J18" s="27" t="str">
        <f>Questionnaire!I18</f>
        <v>Y</v>
      </c>
      <c r="K18" s="2">
        <f>Questionnaire!J18</f>
        <v>30</v>
      </c>
      <c r="L18" s="29"/>
      <c r="N18" s="2">
        <f t="shared" si="0"/>
        <v>26.615407684103339</v>
      </c>
      <c r="O18" s="2" t="str">
        <f t="shared" si="1"/>
        <v/>
      </c>
      <c r="P18" s="40"/>
      <c r="Q18" s="40"/>
      <c r="R18" s="40"/>
      <c r="T18" s="2" t="str">
        <f t="shared" si="2"/>
        <v/>
      </c>
      <c r="U18" s="2">
        <f t="shared" si="3"/>
        <v>26.615407684103339</v>
      </c>
    </row>
    <row r="19" spans="1:21" x14ac:dyDescent="0.2">
      <c r="A19" s="1" t="str">
        <f>'Data Tables'!A19</f>
        <v>P16</v>
      </c>
      <c r="B19" s="2">
        <f>'Data Tables'!N41</f>
        <v>22.595139733070496</v>
      </c>
      <c r="C19" s="2">
        <f>'Data Tables'!P41</f>
        <v>8.2102794661409924</v>
      </c>
      <c r="D19" s="2">
        <f>'Data Tables'!R41</f>
        <v>36.979999999999997</v>
      </c>
      <c r="E19" s="27" t="str">
        <f>Questionnaire!D19</f>
        <v>F</v>
      </c>
      <c r="F19" s="28">
        <f>Questionnaire!E19</f>
        <v>24</v>
      </c>
      <c r="G19" s="28" t="str">
        <f>Questionnaire!F19</f>
        <v>N</v>
      </c>
      <c r="H19" s="28">
        <f>Questionnaire!G19</f>
        <v>5</v>
      </c>
      <c r="I19" s="27" t="str">
        <f>Questionnaire!H19</f>
        <v>Y</v>
      </c>
      <c r="J19" s="27" t="str">
        <f>Questionnaire!I19</f>
        <v>Y</v>
      </c>
      <c r="K19" s="2">
        <f>Questionnaire!J19</f>
        <v>60</v>
      </c>
      <c r="L19" s="29"/>
      <c r="N19" s="2" t="str">
        <f t="shared" si="0"/>
        <v/>
      </c>
      <c r="O19" s="2">
        <f t="shared" si="1"/>
        <v>22.595139733070496</v>
      </c>
      <c r="P19" s="40"/>
      <c r="Q19" s="40"/>
      <c r="R19" s="40"/>
      <c r="T19" s="2">
        <f t="shared" si="2"/>
        <v>22.595139733070496</v>
      </c>
      <c r="U19" s="2" t="str">
        <f t="shared" si="3"/>
        <v/>
      </c>
    </row>
    <row r="20" spans="1:21" x14ac:dyDescent="0.2">
      <c r="A20" s="1" t="str">
        <f>'Data Tables'!A20</f>
        <v>P17</v>
      </c>
      <c r="B20" s="2">
        <f>'Data Tables'!N42</f>
        <v>34.265131483251466</v>
      </c>
      <c r="C20" s="2">
        <f>'Data Tables'!P42</f>
        <v>11.35526542436094</v>
      </c>
      <c r="D20" s="2">
        <f>'Data Tables'!R42</f>
        <v>57.174997542142002</v>
      </c>
      <c r="E20" s="27" t="str">
        <f>Questionnaire!D20</f>
        <v>M</v>
      </c>
      <c r="F20" s="28">
        <f>Questionnaire!E20</f>
        <v>22</v>
      </c>
      <c r="G20" s="28" t="str">
        <f>Questionnaire!F20</f>
        <v>N</v>
      </c>
      <c r="H20" s="28">
        <f>Questionnaire!G20</f>
        <v>7</v>
      </c>
      <c r="I20" s="27" t="str">
        <f>Questionnaire!H20</f>
        <v>Y</v>
      </c>
      <c r="J20" s="27" t="str">
        <f>Questionnaire!I20</f>
        <v>Y</v>
      </c>
      <c r="K20" s="2">
        <f>Questionnaire!J20</f>
        <v>0</v>
      </c>
      <c r="L20" s="29"/>
      <c r="N20" s="2" t="str">
        <f t="shared" si="0"/>
        <v/>
      </c>
      <c r="O20" s="2">
        <f t="shared" si="1"/>
        <v>34.265131483251466</v>
      </c>
      <c r="P20" s="40"/>
      <c r="Q20" s="40"/>
      <c r="R20" s="40"/>
      <c r="T20" s="2" t="str">
        <f t="shared" si="2"/>
        <v/>
      </c>
      <c r="U20" s="2">
        <f t="shared" si="3"/>
        <v>34.265131483251466</v>
      </c>
    </row>
    <row r="21" spans="1:21" x14ac:dyDescent="0.2">
      <c r="A21" s="1" t="str">
        <f>'Data Tables'!A21</f>
        <v>P18</v>
      </c>
      <c r="B21" s="2">
        <f>'Data Tables'!N43</f>
        <v>31.453671839189081</v>
      </c>
      <c r="C21" s="2">
        <f>'Data Tables'!P43</f>
        <v>16.623707314741797</v>
      </c>
      <c r="D21" s="2">
        <f>'Data Tables'!R43</f>
        <v>46.283636363636361</v>
      </c>
      <c r="E21" s="27" t="str">
        <f>Questionnaire!D21</f>
        <v>F</v>
      </c>
      <c r="F21" s="28">
        <f>Questionnaire!E21</f>
        <v>22</v>
      </c>
      <c r="G21" s="28" t="str">
        <f>Questionnaire!F21</f>
        <v>Y</v>
      </c>
      <c r="H21" s="28">
        <f>Questionnaire!G21</f>
        <v>10</v>
      </c>
      <c r="I21" s="27" t="str">
        <f>Questionnaire!H21</f>
        <v>Y</v>
      </c>
      <c r="J21" s="27" t="str">
        <f>Questionnaire!I21</f>
        <v>Y</v>
      </c>
      <c r="K21" s="2">
        <f>Questionnaire!J21</f>
        <v>100</v>
      </c>
      <c r="L21" s="29"/>
      <c r="N21" s="2">
        <f t="shared" si="0"/>
        <v>31.453671839189081</v>
      </c>
      <c r="O21" s="2" t="str">
        <f t="shared" si="1"/>
        <v/>
      </c>
      <c r="P21" s="40"/>
      <c r="Q21" s="40"/>
      <c r="R21" s="40"/>
      <c r="T21" s="2">
        <f t="shared" si="2"/>
        <v>31.453671839189081</v>
      </c>
      <c r="U21" s="2" t="str">
        <f t="shared" si="3"/>
        <v/>
      </c>
    </row>
    <row r="22" spans="1:21" x14ac:dyDescent="0.2">
      <c r="P22" s="17"/>
      <c r="Q22" s="17"/>
      <c r="R22" s="17"/>
    </row>
    <row r="23" spans="1:21" x14ac:dyDescent="0.2">
      <c r="P23" s="17"/>
      <c r="Q23" s="17"/>
      <c r="R23" s="17"/>
    </row>
    <row r="24" spans="1:21" x14ac:dyDescent="0.2">
      <c r="M24" s="5" t="s">
        <v>5</v>
      </c>
      <c r="N24" s="5" t="s">
        <v>27</v>
      </c>
      <c r="O24" s="5" t="s">
        <v>28</v>
      </c>
      <c r="P24" s="41"/>
      <c r="Q24" s="41"/>
      <c r="R24" s="41"/>
      <c r="S24" s="5" t="s">
        <v>5</v>
      </c>
      <c r="T24" s="5" t="s">
        <v>35</v>
      </c>
      <c r="U24" s="5" t="s">
        <v>34</v>
      </c>
    </row>
    <row r="25" spans="1:21" x14ac:dyDescent="0.2">
      <c r="M25" s="7" t="s">
        <v>6</v>
      </c>
      <c r="N25" s="23">
        <f>SUMIF(G4:G21,"=Y",B4:B21)/COUNTIF(G4:G21,"=Y")</f>
        <v>29.622618460761277</v>
      </c>
      <c r="O25" s="23">
        <f>SUMIF(G4:G21,"=N",B4:B21)/COUNTIF(G4:G21,"=N")</f>
        <v>27.326910897889299</v>
      </c>
      <c r="P25" s="46"/>
      <c r="Q25" s="42"/>
      <c r="R25" s="42"/>
      <c r="S25" s="5" t="s">
        <v>6</v>
      </c>
      <c r="T25" s="2">
        <f>AVERAGE(T4:T21)</f>
        <v>25.908505840877041</v>
      </c>
      <c r="U25" s="2">
        <f>AVERAGE(U4:U21)</f>
        <v>30.316539173144349</v>
      </c>
    </row>
    <row r="26" spans="1:21" x14ac:dyDescent="0.2">
      <c r="M26" s="7" t="s">
        <v>29</v>
      </c>
      <c r="N26" s="2">
        <f>STDEV(N4:N21)/SQRT(COUNTIF(G4:G21,"=Y"))</f>
        <v>1.8669944936424621</v>
      </c>
      <c r="O26" s="2">
        <f>STDEV(O4:O21)/SQRT(COUNTIF(G4:G21,"=Y"))</f>
        <v>2.1804798930659861</v>
      </c>
      <c r="P26" s="22"/>
      <c r="Q26" s="22"/>
      <c r="R26" s="22"/>
      <c r="S26" s="5" t="s">
        <v>29</v>
      </c>
      <c r="T26" s="2">
        <f>STDEV(T4:T21)/SQRT(COUNT(T4:T21))</f>
        <v>1.5962746325102313</v>
      </c>
      <c r="U26" s="2">
        <f>STDEV(U4:U21)/SQRT(COUNT(U4:U21))</f>
        <v>2.0885134292468197</v>
      </c>
    </row>
    <row r="27" spans="1:21" x14ac:dyDescent="0.2">
      <c r="P27" s="17"/>
      <c r="Q27" s="17"/>
      <c r="R27" s="17"/>
    </row>
    <row r="28" spans="1:21" ht="18" x14ac:dyDescent="0.25">
      <c r="I28" s="43" t="s">
        <v>20</v>
      </c>
    </row>
    <row r="29" spans="1:21" ht="18.75" x14ac:dyDescent="0.3">
      <c r="I29" s="44" t="s">
        <v>22</v>
      </c>
      <c r="T29" s="17"/>
    </row>
    <row r="30" spans="1:21" ht="18" x14ac:dyDescent="0.25">
      <c r="I30" s="45">
        <f>CORREL(H4:H21,B4:B21)</f>
        <v>0.2206938953072087</v>
      </c>
      <c r="S30" s="17"/>
    </row>
    <row r="46" spans="9:9" ht="18" x14ac:dyDescent="0.25">
      <c r="I46" s="43" t="s">
        <v>20</v>
      </c>
    </row>
    <row r="47" spans="9:9" ht="18.75" x14ac:dyDescent="0.3">
      <c r="I47" s="44" t="s">
        <v>21</v>
      </c>
    </row>
    <row r="48" spans="9:9" ht="18" x14ac:dyDescent="0.25">
      <c r="I48" s="45">
        <f>CORREL(F4:F21,B4:B21)</f>
        <v>-0.27624691677662111</v>
      </c>
    </row>
  </sheetData>
  <mergeCells count="13">
    <mergeCell ref="B1:D1"/>
    <mergeCell ref="E1:K1"/>
    <mergeCell ref="A2:A3"/>
    <mergeCell ref="B2:D2"/>
    <mergeCell ref="E2:E3"/>
    <mergeCell ref="F2:F3"/>
    <mergeCell ref="N1:O2"/>
    <mergeCell ref="T1:U2"/>
    <mergeCell ref="G2:G3"/>
    <mergeCell ref="H2:H3"/>
    <mergeCell ref="I2:I3"/>
    <mergeCell ref="J2:J3"/>
    <mergeCell ref="K2:K3"/>
  </mergeCells>
  <phoneticPr fontId="0" type="noConversion"/>
  <pageMargins left="0.75" right="0.75" top="1" bottom="1" header="0.5" footer="0.5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A23" sqref="A23"/>
    </sheetView>
  </sheetViews>
  <sheetFormatPr defaultRowHeight="12.75" x14ac:dyDescent="0.2"/>
  <sheetData>
    <row r="1" spans="1:10" x14ac:dyDescent="0.2">
      <c r="A1" s="30"/>
      <c r="B1" s="30"/>
      <c r="C1" s="30"/>
      <c r="D1" s="30"/>
      <c r="E1" s="30"/>
      <c r="F1" s="30"/>
      <c r="G1" s="30"/>
      <c r="H1" s="30"/>
      <c r="I1" s="30"/>
      <c r="J1" s="30"/>
    </row>
    <row r="2" spans="1:10" x14ac:dyDescent="0.2">
      <c r="A2" s="30"/>
      <c r="B2" s="30"/>
      <c r="C2" s="30"/>
      <c r="D2" s="30"/>
      <c r="E2" s="30"/>
      <c r="F2" s="30"/>
      <c r="G2" s="30"/>
      <c r="H2" s="30"/>
      <c r="I2" s="30"/>
      <c r="J2" s="30"/>
    </row>
    <row r="3" spans="1:10" x14ac:dyDescent="0.2">
      <c r="A3" s="30"/>
      <c r="B3" s="30"/>
      <c r="C3" s="30"/>
      <c r="D3" s="30"/>
      <c r="E3" s="30"/>
      <c r="F3" s="30"/>
      <c r="G3" s="30"/>
      <c r="H3" s="30"/>
      <c r="I3" s="30"/>
      <c r="J3" s="30"/>
    </row>
    <row r="4" spans="1:10" x14ac:dyDescent="0.2">
      <c r="A4" s="30"/>
      <c r="B4" s="30"/>
      <c r="C4" s="30"/>
      <c r="D4" s="30"/>
      <c r="E4" s="30"/>
      <c r="F4" s="30"/>
      <c r="G4" s="30"/>
      <c r="H4" s="30"/>
      <c r="I4" s="30"/>
      <c r="J4" s="30"/>
    </row>
    <row r="5" spans="1:10" x14ac:dyDescent="0.2">
      <c r="A5" s="30"/>
      <c r="B5" s="30"/>
      <c r="C5" s="30"/>
      <c r="D5" s="30"/>
      <c r="E5" s="30"/>
      <c r="F5" s="30"/>
      <c r="G5" s="30"/>
      <c r="H5" s="30"/>
      <c r="I5" s="30"/>
      <c r="J5" s="30"/>
    </row>
    <row r="6" spans="1:10" x14ac:dyDescent="0.2">
      <c r="A6" s="30"/>
      <c r="B6" s="30"/>
      <c r="C6" s="30"/>
      <c r="D6" s="30"/>
      <c r="E6" s="30"/>
      <c r="F6" s="30"/>
      <c r="G6" s="30"/>
      <c r="H6" s="30"/>
      <c r="I6" s="30"/>
      <c r="J6" s="30"/>
    </row>
    <row r="7" spans="1:10" x14ac:dyDescent="0.2">
      <c r="A7" s="30"/>
      <c r="B7" s="30"/>
      <c r="C7" s="30"/>
      <c r="D7" s="30"/>
      <c r="E7" s="30"/>
      <c r="F7" s="30"/>
      <c r="G7" s="30"/>
      <c r="H7" s="30"/>
      <c r="I7" s="30"/>
      <c r="J7" s="30"/>
    </row>
    <row r="8" spans="1:10" x14ac:dyDescent="0.2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x14ac:dyDescent="0.2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</row>
    <row r="21" spans="1:10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</row>
  </sheetData>
  <phoneticPr fontId="0" type="noConversion"/>
  <pageMargins left="0.75" right="0.75" top="1" bottom="1" header="0.5" footer="0.5"/>
  <pageSetup orientation="portrait" horizontalDpi="4294967293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zoomScale="122" workbookViewId="0">
      <selection activeCell="A4" sqref="A4"/>
    </sheetView>
  </sheetViews>
  <sheetFormatPr defaultRowHeight="12.75" x14ac:dyDescent="0.2"/>
  <sheetData>
    <row r="1" spans="1:1" x14ac:dyDescent="0.2">
      <c r="A1" t="s">
        <v>41</v>
      </c>
    </row>
    <row r="3" spans="1:1" x14ac:dyDescent="0.2">
      <c r="A3" t="s">
        <v>43</v>
      </c>
    </row>
    <row r="5" spans="1:1" x14ac:dyDescent="0.2">
      <c r="A5" t="s">
        <v>42</v>
      </c>
    </row>
  </sheetData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 Tables</vt:lpstr>
      <vt:lpstr>Questionnaire</vt:lpstr>
      <vt:lpstr>Anovas</vt:lpstr>
      <vt:lpstr>Relationships</vt:lpstr>
      <vt:lpstr>Keyboards</vt:lpstr>
      <vt:lpstr>CHI99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MacKenzie</dc:creator>
  <cp:lastModifiedBy>StevenC</cp:lastModifiedBy>
  <dcterms:created xsi:type="dcterms:W3CDTF">2003-01-23T11:12:43Z</dcterms:created>
  <dcterms:modified xsi:type="dcterms:W3CDTF">2017-02-24T00:06:31Z</dcterms:modified>
</cp:coreProperties>
</file>